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mc:AlternateContent xmlns:mc="http://schemas.openxmlformats.org/markup-compatibility/2006">
    <mc:Choice Requires="x15">
      <x15ac:absPath xmlns:x15ac="http://schemas.microsoft.com/office/spreadsheetml/2010/11/ac" url="https://alcaldiamanizales-my.sharepoint.com/personal/margreth_mejia_manizales_gov_co/Documents/2024/Planes Accion 2024/Actualizacion Septiembre/"/>
    </mc:Choice>
  </mc:AlternateContent>
  <xr:revisionPtr revIDLastSave="459" documentId="8_{216D848C-34E5-4E53-8FD1-DDDAED485175}" xr6:coauthVersionLast="47" xr6:coauthVersionMax="47" xr10:uidLastSave="{6FB1DD11-38DF-4908-B0AA-03CC9B1788F4}"/>
  <bookViews>
    <workbookView xWindow="-120" yWindow="-120" windowWidth="29040" windowHeight="15720" xr2:uid="{00000000-000D-0000-FFFF-FFFF00000000}"/>
  </bookViews>
  <sheets>
    <sheet name="PlanAcción" sheetId="1" r:id="rId1"/>
    <sheet name="Hoja2" sheetId="3" state="hidden" r:id="rId2"/>
    <sheet name="Hoja1" sheetId="2" state="hidden" r:id="rId3"/>
  </sheets>
  <externalReferences>
    <externalReference r:id="rId4"/>
    <externalReference r:id="rId5"/>
  </externalReferences>
  <definedNames>
    <definedName name="_xlnm._FilterDatabase" localSheetId="0" hidden="1">PlanAcción!$A$16:$BP$548</definedName>
    <definedName name="Print_Titles" localSheetId="0">PlanAcción!$1:$1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1" l="1"/>
  <c r="L206" i="1" l="1"/>
  <c r="L225" i="1"/>
  <c r="L234" i="1"/>
  <c r="L160" i="1"/>
  <c r="L180" i="1" l="1"/>
  <c r="L178" i="1"/>
  <c r="L173" i="1"/>
  <c r="L171" i="1"/>
  <c r="I159" i="1"/>
  <c r="L241" i="1" l="1"/>
  <c r="L242" i="1"/>
  <c r="L539" i="1" l="1"/>
  <c r="L506" i="1"/>
  <c r="L488" i="1"/>
  <c r="L484" i="1"/>
  <c r="L483" i="1"/>
  <c r="L472" i="1"/>
  <c r="L470" i="1"/>
  <c r="L466" i="1"/>
  <c r="L456" i="1"/>
  <c r="L455" i="1"/>
  <c r="L453" i="1"/>
  <c r="L433" i="1" l="1"/>
  <c r="L431" i="1"/>
  <c r="L416" i="1"/>
  <c r="L413" i="1"/>
  <c r="L396" i="1"/>
  <c r="L389" i="1"/>
  <c r="L385" i="1"/>
  <c r="L375" i="1"/>
  <c r="L374" i="1"/>
  <c r="L372" i="1"/>
  <c r="L370" i="1"/>
  <c r="L369" i="1"/>
  <c r="H342" i="1" l="1"/>
  <c r="H341" i="1"/>
  <c r="H340" i="1"/>
  <c r="L339" i="1"/>
  <c r="H339" i="1"/>
  <c r="L338" i="1"/>
  <c r="H338" i="1"/>
  <c r="L337" i="1"/>
  <c r="H337" i="1"/>
  <c r="L336" i="1"/>
  <c r="H336" i="1"/>
  <c r="L335" i="1"/>
  <c r="H335" i="1"/>
  <c r="L334" i="1"/>
  <c r="H334" i="1"/>
  <c r="H333" i="1"/>
  <c r="L332" i="1"/>
  <c r="H332" i="1"/>
  <c r="L331" i="1"/>
  <c r="H331" i="1"/>
  <c r="H330" i="1"/>
  <c r="H329" i="1"/>
  <c r="L328" i="1"/>
  <c r="H328" i="1"/>
  <c r="L323" i="1" l="1"/>
  <c r="L317" i="1"/>
  <c r="L260" i="1" l="1"/>
  <c r="L259" i="1"/>
  <c r="L254" i="1"/>
  <c r="L249" i="1"/>
  <c r="L248" i="1"/>
  <c r="L246" i="1"/>
  <c r="L245" i="1"/>
  <c r="L240" i="1"/>
  <c r="L239" i="1"/>
  <c r="L238" i="1"/>
  <c r="L237" i="1"/>
  <c r="L203" i="1" l="1"/>
  <c r="L194" i="1"/>
  <c r="L114" i="1" l="1"/>
  <c r="L106" i="1"/>
  <c r="L98" i="1"/>
  <c r="L546" i="1" s="1"/>
  <c r="L24" i="1"/>
</calcChain>
</file>

<file path=xl/sharedStrings.xml><?xml version="1.0" encoding="utf-8"?>
<sst xmlns="http://schemas.openxmlformats.org/spreadsheetml/2006/main" count="5839" uniqueCount="1075">
  <si>
    <t>ALCALDÍA DE MANIZALES</t>
  </si>
  <si>
    <r>
      <t>PIM-POR-FR-04
Estado Vigente</t>
    </r>
    <r>
      <rPr>
        <b/>
        <sz val="10"/>
        <rFont val="Arial"/>
        <family val="2"/>
      </rPr>
      <t xml:space="preserve">
Versión 11</t>
    </r>
  </si>
  <si>
    <t>Producto</t>
  </si>
  <si>
    <t>Resultado</t>
  </si>
  <si>
    <t>PLANEACIÓN ORGANIZACIONAL</t>
  </si>
  <si>
    <t>PLAN DE ACCIÓN - VIGENCIA: 2024</t>
  </si>
  <si>
    <t>FECHA DE ELABORACIÓN:</t>
  </si>
  <si>
    <t>DEPENDENCIA/SECRETARÍA/ENTIDAD</t>
  </si>
  <si>
    <t>FECHA REGISTRO INICIAL</t>
  </si>
  <si>
    <t>CAUSAS DE MODIFICACIÓN 
(Marque con una x)</t>
  </si>
  <si>
    <t>Modificación Presupuestal</t>
  </si>
  <si>
    <t>Ajuste de actividades</t>
  </si>
  <si>
    <t>Ajuste de Recursos</t>
  </si>
  <si>
    <t>x</t>
  </si>
  <si>
    <t xml:space="preserve">1. ESTRUCTURA PLAN DE DESARROLLO </t>
  </si>
  <si>
    <t>2. PROYECTO/ESTRATEGIA/ACCIÓN (P-E-A)</t>
  </si>
  <si>
    <t>3. PROGRAMACIÓN DE METAS</t>
  </si>
  <si>
    <t>4. PROGRAMACIÓN DE ACTIVIDADES</t>
  </si>
  <si>
    <t>5. FUENTE DE FINANCIACIÓN</t>
  </si>
  <si>
    <t>6. RESPONSABLE</t>
  </si>
  <si>
    <t>Línea Estratégica</t>
  </si>
  <si>
    <t>Programa</t>
  </si>
  <si>
    <t>Subprograma</t>
  </si>
  <si>
    <r>
      <t>Código BPIM</t>
    </r>
    <r>
      <rPr>
        <sz val="12"/>
        <rFont val="Arial"/>
        <family val="2"/>
      </rPr>
      <t xml:space="preserve">
(si lo tiene)</t>
    </r>
  </si>
  <si>
    <t xml:space="preserve">Nombre P-E-A </t>
  </si>
  <si>
    <t>Meta de Producto</t>
  </si>
  <si>
    <t>Programación para la vigencia</t>
  </si>
  <si>
    <t>Meta de Detalle</t>
  </si>
  <si>
    <t>Acción estratégica</t>
  </si>
  <si>
    <t>Actividad</t>
  </si>
  <si>
    <t>Monto (Pesos)</t>
  </si>
  <si>
    <t>Fuente de financiación</t>
  </si>
  <si>
    <t>Dependencia</t>
  </si>
  <si>
    <t>Cargo del Responsable</t>
  </si>
  <si>
    <t>DESARROLLO FÍSICO - AMBIENTAL</t>
  </si>
  <si>
    <t>MEDIO AMBIENTE</t>
  </si>
  <si>
    <t>PARQUES Y ZONAS VERDES</t>
  </si>
  <si>
    <t>Desarrollo de la red de parques verdes de la ciudad de manizales</t>
  </si>
  <si>
    <t>Implementar un plan anual de ornato, arborización, modernización, mantenimiento, dotación y administración de parques y zonas verdes (Guardianes de los parques)</t>
  </si>
  <si>
    <t>Realizar mantenimiento al 100% de los parques y las zonas verdes de las ciudad</t>
  </si>
  <si>
    <t>Apoyo Integral para el componente juridico, administrativo y tecnico</t>
  </si>
  <si>
    <t>PROPIOS</t>
  </si>
  <si>
    <t>Medio Ambiente</t>
  </si>
  <si>
    <t>Jefe Unidad</t>
  </si>
  <si>
    <t xml:space="preserve">1.Trabajar en acciones para el manejo óptimo de los ECOPARQUES 
2.Integración de las áreas del sistema de áreas protegidas (SANCANCIO - RED DE ECOPARQUES - OTROS)
3.Realizar siembra de plantas ornamentales para el desarrollo de Manizales un Jardín </t>
  </si>
  <si>
    <t>Mantenimiento y Administración de los parques, zonas verdes y red de ecoparques</t>
  </si>
  <si>
    <t>F.E.</t>
  </si>
  <si>
    <t>Pago de Servicios Públicos en la red de ecoparques</t>
  </si>
  <si>
    <t>Implementar un plan anual de construcción, remodelación y/o modernización de parques</t>
  </si>
  <si>
    <t>Ejecutar la construcción, remodelación y/o modernización de 10 parques</t>
  </si>
  <si>
    <t>1</t>
  </si>
  <si>
    <t>N/A</t>
  </si>
  <si>
    <t>Construcción y Adecuacion, mejoramiento y rehabilitación de la infraestructura de los parques y plazoletas de la ciudad de Manizales</t>
  </si>
  <si>
    <t>Interventoría técnica, administrativa, ambiental y financiera para la construcción, adecuacion, mejoramiento y rehabilitación de los parques y plazoletas del municipio de Manizales</t>
  </si>
  <si>
    <t>Realización de operativos de control y vigilancia</t>
  </si>
  <si>
    <t>Adquisición, adecuación y mantenimiento de módulos de espacio público</t>
  </si>
  <si>
    <t>SISTEMA MUNICIPAL DE AREAS PROTEGIDAS</t>
  </si>
  <si>
    <t>Conformación de Manizales como la Primera Biodiverciudad y Cinturon Verde de la Región Andina</t>
  </si>
  <si>
    <t>Ejecutar el 100% de la programación anual de inversiones en compra de predios, restauración, pago por Servicios Ambientales y otras estrategias de conservación (OEC - OMEC)</t>
  </si>
  <si>
    <t>Mantener la implementación de un esquema de pago por servicios ambientales</t>
  </si>
  <si>
    <t>Conservación y restauración de ecosistemas de especial importancia como paramos y bosque seco tropical</t>
  </si>
  <si>
    <t>Implementar un instrumento de Pago por Servicios Ambientales</t>
  </si>
  <si>
    <t>Adquirir 4 predios para la conservación y protección de los servicios ecosistémicos</t>
  </si>
  <si>
    <t xml:space="preserve">1.Priorizar la compra de predios de interés ambiental para la conservación del recurso hídrico
2.Proponer a Corpocaldas la priorización de predios en áreas abastecedoras de acueductos rurales
3.Avanzar en la estrategia municipal de gobernanza del agua para el fortalecimiento de la conservación del recurso hídrico en acueductos rurales (Diagnostico de los ábacos, legalidad de usuarios, identificación de predios para la conservación y restauración de predios) </t>
  </si>
  <si>
    <t>Comprar predios en áreas estrategicas para el abastecimiento de agua como aporte al cinturo verde</t>
  </si>
  <si>
    <t>Restaurar 100 hectáreas en ecosistemas de importancia ecológica para la regulación hídrica</t>
  </si>
  <si>
    <t>1.Implementar acciones de conservación de ábacos, abastos y microcuencas abastecedoras de acueductos rurales
2.Coordinar las gestiones con Corpocaldas, para la implementación de acciones del PAI de la quebrada de Manizales
3.Realizar siembra de arboles para la restauración ecológica de las áreas de interés ambiental</t>
  </si>
  <si>
    <t>Realizar mantenimiento de predios en areas estrategicas para el abastecimiento de agua</t>
  </si>
  <si>
    <t>Implementar un plan anual de acciones de manejo para las áreas de la estructura ecológica</t>
  </si>
  <si>
    <t>Aumentar a 8 las áreas de protección ambiental con planes de manejo</t>
  </si>
  <si>
    <t>1.Gestionar acciones en conjunto con la Corporación autónoma para la regulación y protección del acuífero. 
2.Adelantar un estudio de degradación del suelo con priorización en la zona de páramos de las áreas protegidas municipales y del SINAP
3.Formular la política pública Ambiental</t>
  </si>
  <si>
    <t>Desarrollar los Planes de Manejo Ambiental de la Red de Ecoparques</t>
  </si>
  <si>
    <t xml:space="preserve">1.Implementar las acciones de la sentencia del parque de los nevados.
2.Promoveer y apoyar proyectos de redes hidroclimatológicas y monitoreo de fuentes hídricas abastecedoras superficiales y subterráneas, que permitan conocer la oferta hídrica disponible y la calidad del agua.
3.Realizar la actualización del Manual de Silvicultura </t>
  </si>
  <si>
    <t>Monitorear las áreas de conservación ambiental</t>
  </si>
  <si>
    <t>ECONOMÍA CIRCULAR</t>
  </si>
  <si>
    <t>Implementar un plan anual de ejecución del PGIRS</t>
  </si>
  <si>
    <t>Incrementar a 90% la implementación del PGIRS</t>
  </si>
  <si>
    <t>1.Avanzar en la actualización del PGIRS
2.Establecer dos centros rurales de acopio y transformación de residuos integrados a la estrategia municipal de economía circular
3.Desarrollar una estrategia de incentivos para la producción sostenible</t>
  </si>
  <si>
    <t>Implementar una estrategia para brindar calidad (eficiencia, eficacia y continuidad) en la prestación del servicio público de aseo en el area urbana y rural</t>
  </si>
  <si>
    <t>Implementar un programa de formación y fortalecimiento para los recicladores y otros actores generando nuevos modelos de negocio</t>
  </si>
  <si>
    <t xml:space="preserve">Revisión del Plan Maestro de Escombreras además de los puntos limpios de la ciudad </t>
  </si>
  <si>
    <t>Diseñar metodologias y procesos para el control y seguimiento de la ejecución del PGIRS</t>
  </si>
  <si>
    <t>Implementar un plan anual de fomento y fortalecimiento de negocios verdes, producción sostenible y economía circular en las empresas</t>
  </si>
  <si>
    <t>Implementar un esquema de aprovechamiento de RCD</t>
  </si>
  <si>
    <t>1.Acompañar una estrategia de gestión de RCD para el municipio
2.Apoyo a campañas de sensibilización del manejo de residuos sólidos</t>
  </si>
  <si>
    <t>Desarrollar una estrategia de educación ambiental, ciudadana e isntitucional en torno al manejo de los residuos sólidos</t>
  </si>
  <si>
    <t>GESTION DEL CAMBIO CLIMATICO Y CALIDAD DEL AIRE</t>
  </si>
  <si>
    <t>Implementar un plan anual de acciones de gestión integral del cambio climático en el marco del PIGCC</t>
  </si>
  <si>
    <t>Incrementar a 10% la implementación del PIGCC de Manizales como herramienta de mitigación y adaptación al cambio climático</t>
  </si>
  <si>
    <t>1.Promoveer alianzas con instituciones publicas y privadas para mejorar los índices de calidad del aire urbano
2.Incorporar soluciones basadas en la naturaleza en la gestión del cambio climático
3.Armonización de la actualización del PIGCC
4.Realizar una revisión de incentivos tributarios por procesos de construcción sostenible 
5.Manejo ambiental de la minería de subsistencia en coherencia con la preservación de la EE y el PCCC.
6.Implementar un plan anual de fomento y fortalecimiento de negocios verdes, producción sostenible y economía circular en las empresas
7.Implementar una campaña anual de control y regulación del ruido, gases y olores
8.Promoveer la iniciativa Manizales Carbono Neutro
9.Impulsar procesos de eficiencia energética (PCH, granjas solares y geotermia)
10.Impulsar procesos de energías limpias (parque geotérmico - eficiencia energética)</t>
  </si>
  <si>
    <t>Implementar un instrumento de planificación local para desarrollar medidas de mitigación y adaptación a la variabilidad climatica</t>
  </si>
  <si>
    <t>GOBERNANZA Y PARTICIPACION AMBIENTAL</t>
  </si>
  <si>
    <t>Implementar una programación anual de actividades de Educación y procesos de participación ciudadana para la gobernanza ambiental.</t>
  </si>
  <si>
    <t>Implementar la ejecución de un 20% del PEAM (Plan de Educación Ambiental)</t>
  </si>
  <si>
    <t>Participar en el desarrollo de las agendas sectoriales ambientales promovidas por CORPOCALDAS</t>
  </si>
  <si>
    <t>Adecuar Aulas Ambientales fisicas y virtuales</t>
  </si>
  <si>
    <t xml:space="preserve">1.implementar acuerdos Cero Deforestación entre el sector público, privado, y cadenas de agroindustria orientados a la reducción de la huella de deforestación.
2.Implementar una programación anual de actividades de Educación Ambiental en el marco del PEAM (Plan de educación ambiental municipal)
3.Formular el Plan de Gestión Ambiental del Municipio- PGAM a partir de la actualización de la agenda ambiental </t>
  </si>
  <si>
    <t>Formular el Plan de Educación Ambiental Municipal</t>
  </si>
  <si>
    <t xml:space="preserve">Acompañar las gestiones para el fortalecimiento de los concejos de cuenca del Rio Chinchiná y Rio Tapias </t>
  </si>
  <si>
    <t>Desarrollar la estrategia de divulgación y comunicación que permita entregar infromación clara y cercana a la ciudadania</t>
  </si>
  <si>
    <t>Mantener activo un proceso de registro de actividades mineras</t>
  </si>
  <si>
    <t>Asesorar 300 mineros de subsistencia en buenas practicas ambientales para el desarrollo de su labor</t>
  </si>
  <si>
    <t>Caracterizar las unidad de producción minera (UPM)</t>
  </si>
  <si>
    <t>PROTECCION Y BIENESTAR ANIMAL</t>
  </si>
  <si>
    <t xml:space="preserve">  Formulación e Implementación de una Política Pública de Protección y Bienestar Animal en la Ciudad de Manizales</t>
  </si>
  <si>
    <t>Implementar un plan anual de atención, rescate y protección animal</t>
  </si>
  <si>
    <t>Realizar 8000 esterilizaciones a la población animal, felinos y caninos</t>
  </si>
  <si>
    <t>Fortalecimiento de la capacidad de atención del centro de protección y bienestar animal</t>
  </si>
  <si>
    <t>Fortalecimiento del componente de esterilizaciones para  caninos y felinos en estratos 1, 2 y 3 y en condición de calle, bajo los parámetros de la Administración Municipal</t>
  </si>
  <si>
    <t xml:space="preserve">Desarrollar una estrategia de cultura para el cuidado y la protección animal a través de jornadas de adopción, sensibilización y educación para el fortalecimiento del bienestar animal </t>
  </si>
  <si>
    <t>Formular la política pública de Protección y Bienestar Animal</t>
  </si>
  <si>
    <t>Implementar jornadas de sensibilización en Tenencia Responsable de Animales de Compañía</t>
  </si>
  <si>
    <t>Realizar 24 jornadas anuales de adopción, sensibilización y educación para el fortalecimiento del bienestar Animal.</t>
  </si>
  <si>
    <t>Contratación de personal de apoyo para el desarrollo de actividades UPA y GARA</t>
  </si>
  <si>
    <t>Mantener en operación un Centro de atención y bienestar para animales en situación de calle, abandono o maltrato</t>
  </si>
  <si>
    <t>Operación y  administración de la unidad de protección animal (UPA)</t>
  </si>
  <si>
    <t>Diseñar e implementar el Centro de Atención telefónica ́para la asistencia de temáticas relacionadas con la protección y bienestar animal</t>
  </si>
  <si>
    <t>Adquisición de implementos y/o elementos de trabajo, productos alimenticios y agro veterinarios</t>
  </si>
  <si>
    <t>Mantenimiento y Adecuación de la Infraestructura del Alberque Animal</t>
  </si>
  <si>
    <t>Implementación del microchip de identificación para los animales albergados en la Unidad de Protección Animal</t>
  </si>
  <si>
    <t>Actualizar el 100% del equipamiento del componente del GARA</t>
  </si>
  <si>
    <t>SECRETARÍAS</t>
  </si>
  <si>
    <t>FUENTE DE FINANCIACIÓN</t>
  </si>
  <si>
    <t>Agricultura</t>
  </si>
  <si>
    <t>Cultura</t>
  </si>
  <si>
    <t>SGP</t>
  </si>
  <si>
    <t>Deporte</t>
  </si>
  <si>
    <t>CRÉDITO</t>
  </si>
  <si>
    <t>Desarrollo Social</t>
  </si>
  <si>
    <t>Educación</t>
  </si>
  <si>
    <t>General</t>
  </si>
  <si>
    <t>Hacienda</t>
  </si>
  <si>
    <t>Infraestructura</t>
  </si>
  <si>
    <t>Interior</t>
  </si>
  <si>
    <t>Movilidad</t>
  </si>
  <si>
    <t>Mujeres</t>
  </si>
  <si>
    <t>Planeación</t>
  </si>
  <si>
    <t>Salud</t>
  </si>
  <si>
    <t>Servicios Administrativos</t>
  </si>
  <si>
    <t>TIC y Competitividad</t>
  </si>
  <si>
    <t>UGR</t>
  </si>
  <si>
    <t>Propios</t>
  </si>
  <si>
    <t>Sí</t>
  </si>
  <si>
    <t>ODS 1. Fin de la pobreza.</t>
  </si>
  <si>
    <t>No</t>
  </si>
  <si>
    <t>ODS 2. Hambruna cero.</t>
  </si>
  <si>
    <t>Gestión</t>
  </si>
  <si>
    <t>Crédito</t>
  </si>
  <si>
    <t>Desarrollo social</t>
  </si>
  <si>
    <t>ODS 3. Salud y bienestar.</t>
  </si>
  <si>
    <t>No requiere recursos</t>
  </si>
  <si>
    <t>ODS 4. Educación de calidad.</t>
  </si>
  <si>
    <t>Gobierno</t>
  </si>
  <si>
    <t>ODS 5. Igualdad de género.</t>
  </si>
  <si>
    <t>ODS 6. Agua limpia y saneamiento.</t>
  </si>
  <si>
    <t xml:space="preserve">ODS 10. Reducción de las desigualdades. </t>
  </si>
  <si>
    <t>ODS 8. Trabajo decente y crecimiento económico.</t>
  </si>
  <si>
    <t>Mujeres y equidad de género</t>
  </si>
  <si>
    <t>ODS 9. Industria, innovación e infraestructura.</t>
  </si>
  <si>
    <t>Obras Públicas</t>
  </si>
  <si>
    <t>ODS 7. Energía asequible y no contaminante.</t>
  </si>
  <si>
    <t>ODS 11. Ciudades y comunidades sostenibles.</t>
  </si>
  <si>
    <t>ODS 12. Producción y consumo responsables.</t>
  </si>
  <si>
    <t>Servicios Administratrivos</t>
  </si>
  <si>
    <t>ODS 13. Acción por el clima.</t>
  </si>
  <si>
    <t>ODS 15. Vida de ecosistemas terrestres.</t>
  </si>
  <si>
    <t>Unidad de Gestión del Riesgo</t>
  </si>
  <si>
    <t xml:space="preserve">ODS 11. Ciudades y comunidades sostenibles. </t>
  </si>
  <si>
    <t>Unidad de Prensa</t>
  </si>
  <si>
    <t>ODS 16. Paz, justicia e instituciones sólidas.</t>
  </si>
  <si>
    <t>ODS 17. Alianzas para lograr los objetivos.</t>
  </si>
  <si>
    <t>DESARROLLO HUMANO Y SOCIAL</t>
  </si>
  <si>
    <t>ARTE Y CULTURA</t>
  </si>
  <si>
    <t>PROGRAMAS E INICIATIVAS CULTURALES</t>
  </si>
  <si>
    <t>FORTALECIMIENTO DE LA CULTURA COMO MOTOR DE DESARROLLO SOCIAL Y ECONÓMICO PARA UNA MANIZALES MÁS GRANDE</t>
  </si>
  <si>
    <t xml:space="preserve">Implementar un programa anual para la promoción de programas artísticos y culturales </t>
  </si>
  <si>
    <t xml:space="preserve">Operar el 100% de las casas de la cultura mínimo 11 meses al año (13 casas) </t>
  </si>
  <si>
    <t xml:space="preserve">Mantener en operación el sistema de información cultural, observatorio cultural y la preservación del archivo histórico municipal </t>
  </si>
  <si>
    <t>Operación Casas de la Cultura</t>
  </si>
  <si>
    <t>Jefe de Unidad-Cultura-Profesional Universitario</t>
  </si>
  <si>
    <t xml:space="preserve">Operar el 100% de las bibliotecas mínimo 11 meses al año (11 bibliotecas) </t>
  </si>
  <si>
    <t>Operación Bibliotecas Públicas Manizales</t>
  </si>
  <si>
    <t xml:space="preserve">Ejecutar 1 programa anual de formación artística y cultural en las Casas de la Cultura </t>
  </si>
  <si>
    <t>PROPIOS FE</t>
  </si>
  <si>
    <t xml:space="preserve">Realizar 90 presentaciones anuales de la banda municipal </t>
  </si>
  <si>
    <t>Puesta en marcha de la Banda Municipal de Música de Manizales año tras año.</t>
  </si>
  <si>
    <t>Realizar 360 presentaciones de la Banda Municipal en el cuatrienio</t>
  </si>
  <si>
    <t xml:space="preserve">Promover 1 programa anual de apoyo a la escuela de circo </t>
  </si>
  <si>
    <t>Implementar 1 escuela de música</t>
  </si>
  <si>
    <t xml:space="preserve">Impulsar 1 programa anual de creación literaria </t>
  </si>
  <si>
    <t xml:space="preserve">Ejecutar 1 programa anual de fomento y protección de patrimonio cultural </t>
  </si>
  <si>
    <t>Formular y ejecutar un proyecto para cada vigencia para la promoción y reconocimiento del Paisaje Cultural Cafetero al año.</t>
  </si>
  <si>
    <t>Jefe de Unidad-Patrimonio</t>
  </si>
  <si>
    <t>Poner en marcha el plan de mejoramiento del Archivo Histórico</t>
  </si>
  <si>
    <t>Apoyar la estructuración e implementación de dos instrumentos para la exaltación y/o promoción de actividades relacionadas con las manifestaciones culturales de tradición</t>
  </si>
  <si>
    <t xml:space="preserve">Apoyar 13 planes de iniciativas culturales comunitarias en las Casas de la Cultura </t>
  </si>
  <si>
    <t>Desarrollar un programa al año para la apropiación del patrimonio cultural de la ciudad.</t>
  </si>
  <si>
    <t>Implementar un plan anual de apoyo a iniciativas e Industrias artísticas y Culturales</t>
  </si>
  <si>
    <t>Realizar 1 Convocatoria anual de apoyo a iniciativas culturales de personas naturales</t>
  </si>
  <si>
    <t>Apoyar mínimo 40 iniciativas culturales por año.</t>
  </si>
  <si>
    <t>Jefe de Unidad-Cultura-Civilidad-Profesional Universitario</t>
  </si>
  <si>
    <t>Desarrollar la Feria de Manizales y el cumpleaños de la ciudad como eventos de exaltación, difusión valoración y preservación del patrimonio cultural en al año.</t>
  </si>
  <si>
    <t>Jefe de Unidad-Cultura-</t>
  </si>
  <si>
    <t>Realizar 1 Convocatoria anual de apoyo a iniciativas culturales de personas jurídicas</t>
  </si>
  <si>
    <t xml:space="preserve">Implementar una programación anual de la Ley de Espectáculos Públicos </t>
  </si>
  <si>
    <t xml:space="preserve">Ejecutar un programa anual de cultura ciudadana </t>
  </si>
  <si>
    <t>Gestión y ejecución del proceso de movilización ciudadana e implementación de la política pública, priorizando según sus ejes.</t>
  </si>
  <si>
    <t>Impulsar 1 Programación anual de actividades culturales orientada a grupos poblacionales con enfoque diferencial</t>
  </si>
  <si>
    <t>Jefe de Unidad-Civilidad</t>
  </si>
  <si>
    <t>Implementar un plan anual de impulso y desarrollo de grandes eventos culturales, artísticos y de generación de riqueza y promoción de ciudad como impulso a la cultura, el arte, el turismo y el movimiento económico - Plan 52 Semanas - 52 Eventos</t>
  </si>
  <si>
    <t xml:space="preserve">Desarrollar 10 iniciativas de gran formato </t>
  </si>
  <si>
    <t>GOBERNANZA Y DESARROLLO INSTITUCIONAL</t>
  </si>
  <si>
    <t>BUEN GOBIERNO</t>
  </si>
  <si>
    <t xml:space="preserve">
Implementación de la estrategia de comunicación y divulgación de información pública para el posicionamiento del municipio de Manizales</t>
  </si>
  <si>
    <t>Implementar un plan anual de rendición de cuentas y difusión de acciones de gobierno</t>
  </si>
  <si>
    <t>Realizar la publicación de 240 notas anuales en el centro de información por medio del personal de apoyo de la Unidad de Divulgación y Prensa</t>
  </si>
  <si>
    <t>N.A.</t>
  </si>
  <si>
    <t>Registro, grabación, diseño y difusión de las acciones de Gobierno</t>
  </si>
  <si>
    <t>TATIANA RODRÍGUEZ ACOSTA</t>
  </si>
  <si>
    <t xml:space="preserve">
Realizar anualmente una premiación de los periodistas de la ciudad de Manizales</t>
  </si>
  <si>
    <t xml:space="preserve">
Realización del Premio Nacional de Periodismo</t>
  </si>
  <si>
    <t>INCLUSIÓN, INTEGRACIÓN SOCIAL Y COMUNITARIA</t>
  </si>
  <si>
    <t>DISCAPACIDAD</t>
  </si>
  <si>
    <t>Desarrollo de una ciudad activa y amigable con las familias, población con discapacidad y adulto mayor en la Manizales + Grande Manizales.</t>
  </si>
  <si>
    <t xml:space="preserve">Implementar un plan anual de acciones de inclusión social y laboral para personas con discapacidad </t>
  </si>
  <si>
    <t>Vincular 830 personas en formación, acompañamiento y gestión para inclusión ocupacional durante el cuatrienio</t>
  </si>
  <si>
    <t xml:space="preserve">Explorar las 12 comunas y 7 corregimientos con programas de inclusión social y laboral para las personas con discapacidad </t>
  </si>
  <si>
    <t>Programas de inclusión laboral y de emprendimiento para Familias, personas con  discapacidad y adultos mayores</t>
  </si>
  <si>
    <t>Jefe Oficina de la Discapacidad</t>
  </si>
  <si>
    <t>Desarrollo de una ciudad activa y amigable con las familias, población con discapacidad y adulto mayor en la Manizales + Grande Manizales</t>
  </si>
  <si>
    <t xml:space="preserve">Desarrollar 1 semana de discapacidad </t>
  </si>
  <si>
    <t>N.A</t>
  </si>
  <si>
    <t>Celebración de eventos y conmemoraciones, para la familia, la población con discapacidad y adulta mayor.</t>
  </si>
  <si>
    <t>Realizar la conmemoración del día de la discapacidad, por cada discapacidad</t>
  </si>
  <si>
    <t>Desarrollo de una ciudad activa y amigable con las familias, población con discapacidad y adulto mayor en la Manizales + Grande Manizales..</t>
  </si>
  <si>
    <t>Mantener un programa de atención a personas institucionalizadas anual</t>
  </si>
  <si>
    <t>Procesos de inserción social y cultural para personas con discapacidad, cuidadores y familias.</t>
  </si>
  <si>
    <t>Ejecutar un programa anual de formación en lenguaje de braille y de señas</t>
  </si>
  <si>
    <t>Implementar la publicación de un contenido semanal con lenguaje de señas en las comunicaciones de la administración</t>
  </si>
  <si>
    <t xml:space="preserve">Vincular 4600 personas en programas de inclusión social en el cuatrienio </t>
  </si>
  <si>
    <t xml:space="preserve">Gestionar el observatorio de Discapacidad de Manizales </t>
  </si>
  <si>
    <t>Transversalizar la Política Pública de Discapacidad a todas las Dependencias del Municipio</t>
  </si>
  <si>
    <t>INFANCIA, ADOLESCENCIA Y JUVENTUD</t>
  </si>
  <si>
    <t>Contribucion al cierre de brechas sociales para niños, niñas, adolescentes y jovenes en la Manizales mas grande</t>
  </si>
  <si>
    <t xml:space="preserve">Implementar un plan anual para la protección y el bienestar de los NNA y jóvenes </t>
  </si>
  <si>
    <t>Atender 200 niños en primera infancia al año</t>
  </si>
  <si>
    <t>Fortalecimiento de las capacidades de las familias para promover la corresponsabilidad en el desarrollo integral de los niños y niñas</t>
  </si>
  <si>
    <t>Simon Ramirez</t>
  </si>
  <si>
    <t xml:space="preserve">Atender 100 niños por año en el programa buenas noches </t>
  </si>
  <si>
    <t>Realizar una celebración anual del mes del niño</t>
  </si>
  <si>
    <t>Estrategias de sensibilización para la promoción y prevención de los derechos de los niños, niñas, adolescentes y jóvenes</t>
  </si>
  <si>
    <t xml:space="preserve">Vincular a 1000 niños por año en promoción de derechos (ocupación del tiempo libre) </t>
  </si>
  <si>
    <t>Desarrollar un programa de asistencia técnica y acompañamiento para la promoción y fortalecimiento de las instancias, plataformas y organismos de participación  juvenil.</t>
  </si>
  <si>
    <t>Programa de emprendimiento y empleabilidad para jovenes</t>
  </si>
  <si>
    <t>Acompañamiento a las Instancias de participación de los niños, niñas, adolescentes y jóvenes (organizaciones pre y juveniles, gabinete juvenil; plataforma juvenil)</t>
  </si>
  <si>
    <t xml:space="preserve">Realizar una celebración anual del mes de la juventud </t>
  </si>
  <si>
    <t>GOBIERNO ABIERTO Y DIGITAL</t>
  </si>
  <si>
    <t>Consolidación de la Política de Gobierno Digital mediante la adopción de tecnología verde en la Administración Municipal de la Ciudad de Manizales</t>
  </si>
  <si>
    <t>Ejecutar una estrategia anual de gobierno abierto y digital</t>
  </si>
  <si>
    <t>Implementar 5 ventanillas satélites en las comunas más vulnerables de la ciudad</t>
  </si>
  <si>
    <t>Diseñar y ejecutar un plan de acción desde las mesas de transformación Digital, racionalización de trámites y atención al ciudadano para la implementación de los lineamientos de datos abiertos, gobierno digital, seguridad digital, gestión de trámites en general y atención al ciudadano</t>
  </si>
  <si>
    <t>Articulación de las soluciones y canales digitales para interacción con el ciudadano y grupos de interes - Página web</t>
  </si>
  <si>
    <t>Jefe de Oficina de Transparencia</t>
  </si>
  <si>
    <t>Elaborar un PETI y actualizarlo año a año</t>
  </si>
  <si>
    <t xml:space="preserve">Articulación de las soluciones y canales digitales para interacción con el ciudadano y grupos de interes </t>
  </si>
  <si>
    <t>Líder de Proyecto - Unid ad de Gestión Tencológica</t>
  </si>
  <si>
    <t>Ejecutar el 100% de los planes de acción de las mesas del MIPG</t>
  </si>
  <si>
    <t>Ejecutar el 100% del plan de apertura de datos para la Administración Municipal</t>
  </si>
  <si>
    <t>Coordinar desde la oficina de Formación y Capacitación, las jornadas de capacitación para los funcionarios de la entidad, encargados de la Administración de datos y de la implementación de las políticas de Gobierno digital, seguridad digital, racionalización de trámites y atención al ciudadano, para dar soluciones a las diferentes problemáticas desde el conocimiento.</t>
  </si>
  <si>
    <t>Publicar 5 conjuntos de datos abiertos</t>
  </si>
  <si>
    <t>Diseñar campañas publicitarias con el acompañamiento de la Unidad de prensa, para darle a conocer al ciudadano los diferentes conjuntos de datos, información y servicios que tiene disponible la Administración Central Municipal.</t>
  </si>
  <si>
    <t>Articulación de las soluciones y canales digitales para interacción con el ciudadano y grupos de interes - Digiturno</t>
  </si>
  <si>
    <t>Profesiona Universitario - Antención al usuario</t>
  </si>
  <si>
    <t>Ejecutar un plan de privacidad y seguridad de la información</t>
  </si>
  <si>
    <t>Adquirir servicios de soporte, mantenimiento y actualización de la infraestructura tecnológica de la Administración Municipal - Antivirus</t>
  </si>
  <si>
    <t>Actualizar el 50% de los trámites dispuestos en el SUIT de manera articulada con los trámites de la Administración Central Municipal (Total y parcialmente digital)</t>
  </si>
  <si>
    <t>Actualizar el 50% de la infraestructura tecnológica hardware (Computadores, servidores, impresoras)</t>
  </si>
  <si>
    <t>Gestionar la Renovación de equipos de informática</t>
  </si>
  <si>
    <t>Adquisición y/o desarrollo de infraestructura tecnológica para la Administración Municipal.</t>
  </si>
  <si>
    <t>Mantener actualizado el 100% de los servicios tecnológicos responsabilidad de la Secretaría de Servicios Administrativos</t>
  </si>
  <si>
    <t>Adquirir servicios de soporte, mantenimiento y actualización de la infraestructura tecnológica de la Administración Municipal</t>
  </si>
  <si>
    <t>Realizar 2 auditoría internas al año, al sistema de privacidad y seguridad de la información</t>
  </si>
  <si>
    <t>Disponer de manera virtual la información de 100 servicios prestados al ciudadano en las diferentes dependencias (Totalmente digitales y parcialmente digitales)</t>
  </si>
  <si>
    <t>DESARROLLO INSTITUCIONAL</t>
  </si>
  <si>
    <t>Consolidación de la estrategia para la administración del talento humano con el sello corazón verde para los funcionarios de la Alcaldía de Manizales</t>
  </si>
  <si>
    <t>Ejecutar un plan anual de fortalecimiento de los servicios administrativos</t>
  </si>
  <si>
    <t>Ejecutar en un 100% las actividades de Seguridad y Salud en el Trabajo</t>
  </si>
  <si>
    <t>NA</t>
  </si>
  <si>
    <t>Implementación y mantenimiento de los estandares minimos de SSST</t>
  </si>
  <si>
    <t>Profesional Especializado - SSST</t>
  </si>
  <si>
    <t>Ejecutar en un 100% las actividades de bienestar de personal enmarcado en el Plan de Estímulos e Incentivos</t>
  </si>
  <si>
    <t>Implementar acciones de Motivación Humana Excepcional (Desarrollo plan de bienestar  para funcionarios de la Administración Municipal.)</t>
  </si>
  <si>
    <t>Líder de Proyecto - Unid ad de Gestión Humana</t>
  </si>
  <si>
    <t>Realizar anualmente 7 actividades establecidas en el Plan de Transferencias Primarias.</t>
  </si>
  <si>
    <t xml:space="preserve">Dar cumplimiento al Plan de Transferencias Primarias,  efectuado por cada una de las Oficinas y aplicar los procesos de revisión, solicitud de ajustes y ubicación en los depósitos para conservación y consulta de información a través del tiempo. </t>
  </si>
  <si>
    <t>Implementar los lineamientos dados por la Política de Gestión del Conocimiento (Capacitaciones en Educación Formal, Educación para el Trabajo y el Desarrollo Humano y Educación No formal - Hospedaje, alimentación, tiquetes aereos y auditorios en Manizales)</t>
  </si>
  <si>
    <t xml:space="preserve">Eddy Jazmin </t>
  </si>
  <si>
    <t>Implementar 4  Programas específicos del Plan de Conservación Documental del SIC</t>
  </si>
  <si>
    <t xml:space="preserve">Implementar las acciones contempladas en el Plan de Conservación Documental del Sistema Integrado de Conservación </t>
  </si>
  <si>
    <t>Implementar 2 programas de Gestión de Documentos Electrónicos</t>
  </si>
  <si>
    <t>Diseñar el Modelo de Requisitos para la Gestión de Documentos Electrónicos de Archivos.</t>
  </si>
  <si>
    <t>Líder de Proyecto - Unid ad de Gestión Tencológica, Profesiona Universitario Atención al Usuario , Técnico Oeprativo AGM</t>
  </si>
  <si>
    <t xml:space="preserve">Ejecutar el 100% las actividades de capacitación de los funcionarios </t>
  </si>
  <si>
    <t>Jefe de Oficina Formación y Capacitación</t>
  </si>
  <si>
    <t>PLANEACIÓN Y ORDENAMIENTO TERRITORIAL</t>
  </si>
  <si>
    <t>INSTRUMENTOS DE PLANIFICACIÓN Y ORDENAMIENTO</t>
  </si>
  <si>
    <t>IDENTIFICACIÓN DE POTENCIALES BENEFICIARIOS  DE LOS PROGRAMAS SOCIALES EN  MANIZALES</t>
  </si>
  <si>
    <t>Desarrollar un proceso anual de actualización, formulación, adopción, implementación de instrumentos y herramientas de gestión, ordenamiento y planificación</t>
  </si>
  <si>
    <t>Mantener en operación y actualizado el servicio de información para el trabajo de campo y registro administrativo de SISBÉN</t>
  </si>
  <si>
    <t>Aplicación de encuestas socioeconómicas Sisbén IV</t>
  </si>
  <si>
    <t>Profesional Universitario SISBEN</t>
  </si>
  <si>
    <t>Adquisición de infraestructura tecnológica</t>
  </si>
  <si>
    <t>APLICACIÓN DE METODOLOGÍA DE ESTRATIFICACIÓN EN LA CIUDAD DE MANIZALES</t>
  </si>
  <si>
    <t>Mantener en operación y actualizado el servicio de información para el trabajo de campo y registro administrativo de estratificación</t>
  </si>
  <si>
    <t>Fortalecimiento Comité Estratificación y gastos Administrativos.</t>
  </si>
  <si>
    <t>Realizar visitas para la aplicación de la metodología de estratificación</t>
  </si>
  <si>
    <t>DISEÑO Y PUESTA EN MARCHA DEL LABORATORIO DE INNOVACIÓN PÚBLICA DE MANIZLAES</t>
  </si>
  <si>
    <t xml:space="preserve">Fortalecer y mantener en operación el sistema de Información Estadístico </t>
  </si>
  <si>
    <t>Aplicar técnicas avanzadas de procesamiento de datos para la generación de insumos para la formulación de programas y proyectos de la administración</t>
  </si>
  <si>
    <t>SECRETARIO DE PLANEACIÓN</t>
  </si>
  <si>
    <t>Mantener en operación el Sistema de Información Geográfico</t>
  </si>
  <si>
    <t>Fortalecer el Sistema de Información Geográfica de municipio de Manizales</t>
  </si>
  <si>
    <t>Reestructurar y mantener un (1) sistema para la planificación, seguimiento y evaluación de políticas, planes, programas y proyectos</t>
  </si>
  <si>
    <t>Prestar acompañamiento técnico y administrativo al Consejo Territorial de Planeación, Consejo Consultivo de Ordenamiento Territorial y Comisión de Ordenamiento Territorial.</t>
  </si>
  <si>
    <t>Realizar evaluaciones de Impacto de políticas o programas desarrollados por la alcaldía</t>
  </si>
  <si>
    <t>Facilitación de espacios de co-creación ciudadana, que permitan el desarrollo de bienes o servicios que atiendan necesidades específicas de comunidades locales</t>
  </si>
  <si>
    <t>Desarrollar y mantener una plataforma con diseño orientado a los usuarios que incorpore los estándares internacionales de datos abiertos de entidades públicas</t>
  </si>
  <si>
    <t>Desarrollar piezas interactivas que permitan el acceso personalizado de los ciudadanos a la información publicada en la plataforma</t>
  </si>
  <si>
    <t>Promocionar el uso e interacción de los ciudadanos con la plataforma e información publicada, por medio de diferentes medios de comunicación</t>
  </si>
  <si>
    <t>Desarrollar un proceso para la formulación de la visión bicentenario de la Ciudad</t>
  </si>
  <si>
    <t>Consolidar el proyecto de área metropolitana - Implementación de la oficina de cooperación</t>
  </si>
  <si>
    <t>Implementación de Estrategias para la Cooperación Nacional e Internacional en aras de  fortalecer el Desarrollo Regional</t>
  </si>
  <si>
    <t>TRANSPARENCIA E INFORMACIÓN</t>
  </si>
  <si>
    <t>Ejecutar un plan de acción anual del programa "Gobierno en la Calle" como estrategia de diálogo, participación y relacionamiento con los líderes y las comunidades</t>
  </si>
  <si>
    <t>Ejecutar al 100% el plan de acción del programa de gobierno en la calle.</t>
  </si>
  <si>
    <t>FORMULACIÓN IMPLEMENTACIÓN Y SEGUIMIENTO A LOS INSTRUMENTOS DE PLANIFICACIÓN, GESTIÓN Y FINANCIACIÓN DEL TERRITORIO DE MANIZALES</t>
  </si>
  <si>
    <t>Formular los documentos técnicos de soporte para la revisión ordinaria y/o modificación excepcional del Plan de Ordenamiento Territorial (POT)</t>
  </si>
  <si>
    <t>Desarrollar un proceso anual de actualización, formulación y adopción de instrumentos de gestión, ordenamiento y planificación - Definición de determinantes de planificación y ordenamiento para el kilometro k41</t>
  </si>
  <si>
    <t>Revisión de mediano plazo del POT</t>
  </si>
  <si>
    <t xml:space="preserve">Profesional Universitario </t>
  </si>
  <si>
    <t>Formular la reglamentación del 100% de los instrumentos de gestión y financiación para el desarrollo del POT</t>
  </si>
  <si>
    <t>Atender el 100% de los requerimientos y solicitudes de actuaciones urbanísticas de competencia de la administración municipal</t>
  </si>
  <si>
    <t>Mantener en funcionamiento el servicio técnico para la aplicación de los incentivos tributarios y de conservación patrimonial</t>
  </si>
  <si>
    <t>Visitas técnicas que permitan cumplir con las funciones, según normativa vigente.</t>
  </si>
  <si>
    <t>Desarrollar 4 instrumentos para la gestión del espacio público</t>
  </si>
  <si>
    <t>Reglamentación de aprovechamiento económico del espacio público - Formular lineamientos de diseño de construcción de elementos de espacio público - Impulsar una estrategia de incentivos para creación de parqueaderos privados - Adoptar el marco general para los planes especiales de actuación de espacio público y equipamiento - Avanzar en el proceso de adopción del PEMP, para el Centro Histórico, Sagrado Corazón, Instituto Manizales y Casa de la Cultura San José - Adoptar el marco general para los planes especiales de actuación de espacio público y equipamiento - Adoptar los lineamientos para el diseño y la construcción de los elementos del espacio público</t>
  </si>
  <si>
    <t>Apoyo técnico, administrativo y financiero.</t>
  </si>
  <si>
    <t>Mantener actualizado el expediente municipal, para el seguimiento y evaluación del ordenamiento territorial</t>
  </si>
  <si>
    <t>Realizar seguimiento y evaluación del POT a través del expediente municipal</t>
  </si>
  <si>
    <t>IMPLEMENTACIÓN DE INSTRUMENTOS DE COFINANCIACIÓN PARA LA EJECUCIÓN DE PROYECTOS ESTRATÉGICOS DEL PLAN DE DESARROLLO DE MANIZALES</t>
  </si>
  <si>
    <t>Implementar un plan anual de estudios, diseños y ejecución de propósitos estratégicos de infraestructura</t>
  </si>
  <si>
    <t xml:space="preserve">Desarrollar 4 paquetes de proyectos de infraestructura estratégica durante el cuatrienio </t>
  </si>
  <si>
    <t>Desarrollar un proceso participativo para la reestructuración del planteamiento del modelo de gestión y desarrollo para la renovación urbana de San José - Acompañar las gestiones que se realicen para darle continuidad y fortalecimiento al AEROPUERTO DEL CAFÉ - Trabajar articuladamente con la Gobernación de Caldas y Corpocaldas para la formulación estratégica de proyectos - Diseñar y formular un proyecto de intervención urbanística en el sector fundadores</t>
  </si>
  <si>
    <t>Realizar la cofinanciación del plan de ejecución del POT y de proyectos estratégicos</t>
  </si>
  <si>
    <t>MOVILIDAD</t>
  </si>
  <si>
    <t>MEJORAMIENTO DE LA MOVILIDAD</t>
  </si>
  <si>
    <t>Control y Regulación del Tránsito y el Transporte en el Municipio de Manizales</t>
  </si>
  <si>
    <t>Ejecutar un plan anual de fortalecimiento a la autoridad de control</t>
  </si>
  <si>
    <t>Implementar un programa anual de control contra la ilegalidad en el transporte</t>
  </si>
  <si>
    <t>Conformación del grupo especial de agentes de tránsito, para contrarrestar la ILEGALIDAD y la informalidad en el tránsito y el transporte, mediante los IUIT</t>
  </si>
  <si>
    <t>Aseguramiento</t>
  </si>
  <si>
    <t>PROFESIONAL ESPECIALIZADO</t>
  </si>
  <si>
    <t>Combustible</t>
  </si>
  <si>
    <t>Implementar un Plan anual de Fortalecimiento del Centro de Gestión de Movilidad</t>
  </si>
  <si>
    <t>Generar 5 puntos de análisis e información de parámetros de movilidad</t>
  </si>
  <si>
    <t>Implementación de un programa de fortalecimiento de orientación a víctimas de siniestros de tránsito</t>
  </si>
  <si>
    <t>Adquisición de tecnologías requeridas para la efectividad del control y la regulación</t>
  </si>
  <si>
    <t>JEFE UNIDAD TÉCNICA</t>
  </si>
  <si>
    <t>Implementacion Centro de Gestión de Movilidad</t>
  </si>
  <si>
    <t>Adquisición, mantenimiento y/o contratación de medios de Transporte</t>
  </si>
  <si>
    <t>Dotación de elementos para el control y regulación del tránsito y el transporte</t>
  </si>
  <si>
    <t>Personal de apoyo</t>
  </si>
  <si>
    <t>SECRETARIO DE DESPACHO</t>
  </si>
  <si>
    <t xml:space="preserve">Implementar un plan anual de cultura ciudadana y seguridad vial enfocado a todos los actores viales </t>
  </si>
  <si>
    <t>Realizar 12 campañas educativas en seguridad vial</t>
  </si>
  <si>
    <t xml:space="preserve">Apoyar la promoción de buenas prácticas de conducción y seguridad vial para los clubes de motos y carros organizados de la ciudad </t>
  </si>
  <si>
    <t>Campañas de prevención, formación ciudadana y movilidad sostenible</t>
  </si>
  <si>
    <t>Impresión, fotocopias y tiquetes zonas azules</t>
  </si>
  <si>
    <t>Logística capacitación y talleres en normas de tránsito</t>
  </si>
  <si>
    <t>Implementar un plan anual de reglamentación, señalización, semaforización, demarcación y/o instalación de dispositivos especiales de manejo de tránsito en puntos priorizados</t>
  </si>
  <si>
    <t>Implementar un plan anual para la ejecución de 130 intervenciones de modernización y ampliación del sistema semafórico de Manizales</t>
  </si>
  <si>
    <t>Implementar un programa de promoción de uso de medios alternativos de transporte</t>
  </si>
  <si>
    <t>Fortalecimiento del sistema semafórico</t>
  </si>
  <si>
    <t>Implementar un plan anual de mantenimiento, instalación de 188 paraderos</t>
  </si>
  <si>
    <t>Construcción y mantenimiento de Infraestructura de Transporte para la seguridad vial</t>
  </si>
  <si>
    <t>Implementar un plan anual de construcción de  8 paraderos</t>
  </si>
  <si>
    <t>Implementar 280 intervenciones de señalización vertical, demarcación y/o dispositivos especiales</t>
  </si>
  <si>
    <t>Señalización vial</t>
  </si>
  <si>
    <t>SISTEMAS DE TRANSPORTE PÚBLICO</t>
  </si>
  <si>
    <t>Construcción Línea 3 Cable Aéreo Manizales</t>
  </si>
  <si>
    <t>Implementar un plan anual de acciones para promover el uso del transporte público</t>
  </si>
  <si>
    <t>Aumentar el promedio de viajes diarios en el subsistema de cable aéreo a 12500</t>
  </si>
  <si>
    <t>Adelantar las gestiones que se requieran con las empresas transportadoras y demás actores de la movilidad, para la definición de las características y condiciones para la integración del sistema de transporte público, así como con entidades del orden nacional, departamental, de cooperación y crédito para Promoveer las inversiones que se requieran en función del sistema acordado</t>
  </si>
  <si>
    <t>Provisión de obras civiles - Construcción estaciones</t>
  </si>
  <si>
    <t>Provisión de obras civiles - Soporte equipo electromecánico</t>
  </si>
  <si>
    <t>Provisión de obras civiles - Obras complementarias</t>
  </si>
  <si>
    <t>Adaptar 4 zonas de transición entre medios de transporte</t>
  </si>
  <si>
    <t>Provisión de obras civiles - Otros gastos</t>
  </si>
  <si>
    <t>Implementar 1 campaña anualde uso del transporte público</t>
  </si>
  <si>
    <t>Provisión otras inversiones</t>
  </si>
  <si>
    <t>Provisión gastos imprevistos</t>
  </si>
  <si>
    <t xml:space="preserve">SEGURIDAD Y CONVIVENCIA </t>
  </si>
  <si>
    <t xml:space="preserve">DERECHOS HUMANOS </t>
  </si>
  <si>
    <t>Prevención, promoción, respeto defensa y garantía de los derechos humanos del Municipio de Manizales</t>
  </si>
  <si>
    <t xml:space="preserve">Implementar un plan anual para protección, promoción y garantía de los derechos humanos de los grupos poblacionales de especial protección </t>
  </si>
  <si>
    <t xml:space="preserve">Brindar 100% de ayuda humanitaria y atención inmediata a víctimas del conflicto armado </t>
  </si>
  <si>
    <t>Acompañar las gestiones para la realización de programas de atención preferencial para los veteranos de la fuerza pública. Ley 1979 de 2019.</t>
  </si>
  <si>
    <t>Profesional Universitario</t>
  </si>
  <si>
    <t>Realizar 10 actividades anuales para las victimas del conflicto armado</t>
  </si>
  <si>
    <t>Brindar ayuda humanitaria al 100% de las personas víctimas del delito de trata de personas.</t>
  </si>
  <si>
    <t xml:space="preserve">1 comité anual para la lucha contra el delito de trata de personas </t>
  </si>
  <si>
    <t>Brindar atención inmediata y mediata a las víctimas de trata de personas, remitidas por autoridad competente y activar las rutas de atención requeridas según los casos específicos.</t>
  </si>
  <si>
    <t>Realizar 4 actividades anuales de prevención del delito de trata de personas</t>
  </si>
  <si>
    <t>Implementar una estrategia de reconocimiento e inclusión de veteranos de la fuerza pública en programas sociales</t>
  </si>
  <si>
    <t xml:space="preserve">Implementar la Política pública de Libertad Religiosa </t>
  </si>
  <si>
    <t>Realizar la difusión de la política pública de libertad religiosa a la comunidad en general Periodo Servicios.</t>
  </si>
  <si>
    <t>Desarrollar 1 programa de pedagogía y garantía para la Paz</t>
  </si>
  <si>
    <t xml:space="preserve">1 mesa de víctimas anual </t>
  </si>
  <si>
    <t>Acompañar el Consejo de Paz, reconciliación, Convivencia y Derechos Humanos creado mediante Acuerdo 1039 de 2019 (dos reuniones anuales).</t>
  </si>
  <si>
    <t xml:space="preserve">Coordinar una estrategia de articulación de la oferta institucional dirigida a la población migrantes y refugiados de manera anual </t>
  </si>
  <si>
    <t>Fomentar programas de heroísmo social en búsqueda de referentes comunitarios para los ciudadanos</t>
  </si>
  <si>
    <t>Diseñar y ejecutar una ruta de atención diferencial para las personas reintegradas y reincorporadas en el Municipio.</t>
  </si>
  <si>
    <t xml:space="preserve">Gestionar programas de atención integral y/o complementaria a excombatientes  </t>
  </si>
  <si>
    <t>Apoyar en la formulación de dos (2) proyectos anuales para víctimas y/o excombatientes-reinsertados.</t>
  </si>
  <si>
    <t>Implementación de Vigilancia y Control Urbanístico en el Municipio de Manizales</t>
  </si>
  <si>
    <t>Implementar un plan anual para mejorar la seguridad y convivencia ciudadana</t>
  </si>
  <si>
    <t>Implementar 1 equipo de trabajo para la Inspección, vigilancia y control en materia de convivencia, seguridad ciudadana y actuaciones urbanísticas</t>
  </si>
  <si>
    <t>Prestacion de servicios profesionales, personales y tecnicos para fortalecer el eqipo de vigilancia y control urbanistico.</t>
  </si>
  <si>
    <t>Asistencia integral a la población vulnerable para el mejoramiento de la cultura, la convivencia ciudadana y la inclusión social en el Municipio de Manizales</t>
  </si>
  <si>
    <t>Operar 1 hogar de paso con servicios integrales para habitantes en condición de calle</t>
  </si>
  <si>
    <t>Adaptar soluciones de acceso a infraestructura sanitaria, la cual sea disponible a las personas que habitan en la calle, (Ley 1641 del 2013) Sentencia C-062-21</t>
  </si>
  <si>
    <t>CONVIVENCIA CIUDADANA</t>
  </si>
  <si>
    <t>vincular a 300 barristas en actividades de integración social y comunitaria por año</t>
  </si>
  <si>
    <t>Formular la Política Pública de Barrismo Social.</t>
  </si>
  <si>
    <t>Vincular o contratar profesionales o personal operativo para la realización de Intervenciones sociales, jurídicas y comunitarias en las diferentes Comunas y Corregimientos del Municipio de Manizales.</t>
  </si>
  <si>
    <t>Ejecutar el 100% de las acciones anualizadas del Plan Integral de Seguridad y Convivencia Ciudadana - PISCC</t>
  </si>
  <si>
    <t>Insumos, suminitros y elementos para la materializacion de las medidas correctivas</t>
  </si>
  <si>
    <t>Vincular a 14 parches juveniles al año en el programa pégate al parche</t>
  </si>
  <si>
    <t>Tranferenicas, convenios para generar cumpliminto al Codigo Nacional de Policia.</t>
  </si>
  <si>
    <t>IMPLEMENTACIÓN DE LA POLÍTICA PÚBLICA DE EQUIDAD DE GENERO GARANTÍA DE DERECHOS DE LA POBLACION LGBTI CON ENFOQUE ETNICO EN EL MUNICIPIO DE MANIZALES</t>
  </si>
  <si>
    <t>Implementar programa anual de Cooperación con el Sector Religioso</t>
  </si>
  <si>
    <t xml:space="preserve"> Activar el Comité de Libertad Religiosa con un plan de acción implementado.</t>
  </si>
  <si>
    <t>Coordinar y ejecutar procesos de participación, autonomía económica, fortalecimiento de capacidades en las mujeres, población LGTBI, reinsertadas y grupos Étnicos</t>
  </si>
  <si>
    <t xml:space="preserve">Desarrollar 8 campañas en el cuatrienio de promoción del derecho a la libertad religiosa, involucrando jóvenes, mujeres, personas del sector cultural, etc. </t>
  </si>
  <si>
    <t>Diseñar un programa de incentivos y reconocimientos a los aportes sociales del sector religioso.</t>
  </si>
  <si>
    <t xml:space="preserve">Apoyar a 2 iniciativas de las comunidades étnicas por año </t>
  </si>
  <si>
    <t>Fortalecer los espacios de participación y concertación de las comunidades negras, Afro, raizales y palenqueros</t>
  </si>
  <si>
    <t>Realizar 3 eventos culturales étnicos al año</t>
  </si>
  <si>
    <t>Fortalecer los espacios de participación y concertación de las comunidades indígenas</t>
  </si>
  <si>
    <t>Contribucicion al Cierre de brechas sociales para los niños, niñas, adolescentes y jovenes en la manizales mas grande</t>
  </si>
  <si>
    <t>Restablecimiento de los derechos y responsabilidad penal para adolescentes</t>
  </si>
  <si>
    <t xml:space="preserve">Coordinar una estrategia interinstitucional para la prevención y erradicación del Trabajo Infantil y la protección al joven trabajador en Manizales - CIETI de manera anual </t>
  </si>
  <si>
    <t>Prevención y erradicación de las peores formas de trabajo infantil y atención a los NNA en cumplimiento de los Decretos 226/08 y 279/13</t>
  </si>
  <si>
    <t>Desarrollo de la Red de Parques Verdes de la Ciudad de Manizales</t>
  </si>
  <si>
    <t>Fortalecimiento de la seguridad y convivencia ciudadana del Municipio de Manizales</t>
  </si>
  <si>
    <t>Servicios de Apoyo administrativo, técnico, operativo y jurídico</t>
  </si>
  <si>
    <t>Servicios de Apoyo administrativo, técnico, operativo y jurídico.</t>
  </si>
  <si>
    <t xml:space="preserve">Ejecutar un plan anual de apoyo a organismos de seguridad (Feria) </t>
  </si>
  <si>
    <t>Desarrollar 11 campañas en el cuatrienio para la prevención y atención de la violencia intrafamiliar, violencia de género, violencia infantil y adolescente</t>
  </si>
  <si>
    <t>Impulsar la creación del Centro de Atención a la Familia</t>
  </si>
  <si>
    <t>Incrementar a 382 el número de cámaras de seguridad en funcionamiento durante el cuatrienio en el municipio</t>
  </si>
  <si>
    <t>Adquisición de insumos, enseres y otros implementos para el fortalecimiento  de los organismos de seguridad</t>
  </si>
  <si>
    <t>Implementar un plan anual para mejorar la atención en las comisarías de familia, Inspección de policía y Corregidurías</t>
  </si>
  <si>
    <t>Construcción, adecuaciones y mantenimiento de infraestructura física</t>
  </si>
  <si>
    <t>GESTIÓN FISCAL</t>
  </si>
  <si>
    <t>MEJORAMIENTO DE INGRESOS PARA UNA MANIZALES + GRANDE</t>
  </si>
  <si>
    <t>Implementar un plan anual de mejoramiento de solvencia, sostenibilidad y mejoramiento fiscal</t>
  </si>
  <si>
    <t>Sostener los indicadores de solvencia menor al 40%, sostenibilidad mayor al 80%</t>
  </si>
  <si>
    <t>Solvencia &lt; 40%, Sostenibilidad &lt; 80%</t>
  </si>
  <si>
    <t>Obtener la calificación de Riesgo Financiero del ente territorial.</t>
  </si>
  <si>
    <t>HACIENDA</t>
  </si>
  <si>
    <t>Capitalización Empresa Promotora de Eventos</t>
  </si>
  <si>
    <t>Pago del Pasivo Pensional al Sector Salud</t>
  </si>
  <si>
    <t>Pago de obligaciones para el proceso de saneamiento fiscal y financiero</t>
  </si>
  <si>
    <t>Desarrollar un plan de aprovechamiento social y económico de los bienes de propiedad del municipio</t>
  </si>
  <si>
    <t>Desarrollar un análisis de capacidad y destinación para usos sociales, institucionales o económicos de los bienes inmuebles del municipio que se encuentren o entren en desuso.</t>
  </si>
  <si>
    <t>Adquisición de bienes y servicios para mediciones topográficas de predios del municipio</t>
  </si>
  <si>
    <t>Contratación de personal de apoyo para legalizacion de predios</t>
  </si>
  <si>
    <t>Fortalecimiento de infiManizales en la gestión predial</t>
  </si>
  <si>
    <t>Mantenimiento y reparación de Bienes Inmuebles del Municipio</t>
  </si>
  <si>
    <t xml:space="preserve">Lograr un 100% de recaudo de cobro persuasivo con diferentes estrategias de contactabilidad </t>
  </si>
  <si>
    <t>Número de estrategias implementadas para el aumento del impuesto del predial e ICA</t>
  </si>
  <si>
    <t>Contratación de personal de apoyo a la gestión y divulgació  del pago oportuno de los diferentes impuestos (Estrategia publicitaria, medios de comunicación marketing digital)</t>
  </si>
  <si>
    <t>Adquisición de bienes y servicios para la implementación de la estrategia Hacienda Amigable</t>
  </si>
  <si>
    <t>Contratación de personal que apoya el proceso de saneamiento fiscal y financiero</t>
  </si>
  <si>
    <t>Implementar un plan anual de actualización catastral en la zona rural y urbana con enfoque multipropósito</t>
  </si>
  <si>
    <t>Contratación de operador para todo el proceso de apoyo a la implementación del sistemac catastro Multipropósito</t>
  </si>
  <si>
    <t>Mejoramiento y mantenimiento del Sistema Financiero</t>
  </si>
  <si>
    <t>Emitir y distribuir la facturación del impuesto predial en el primer trimestre de cada año</t>
  </si>
  <si>
    <t>Procesos de soporte para el Recaudo de impuestos</t>
  </si>
  <si>
    <t>Adaptar 12 puntos descentralización de servicios</t>
  </si>
  <si>
    <t>Implementar 15 tributos en la plataforma tributaria</t>
  </si>
  <si>
    <t>Implementar un Plan de procedimientos de gestión electrónica.</t>
  </si>
  <si>
    <t>Mantener un recaudo superior al 100% en predial e ICA con relación a lo presupuestado de las vigencias actuales</t>
  </si>
  <si>
    <t xml:space="preserve">ACCIONES PARA LA REDUCCIÓN DE CONDICIONES DE VULNERABILIDAD </t>
  </si>
  <si>
    <t>MEJORAMIENTO DE LA COBERTURA DE SERVICIOS BÁSICOS DE AGUA POTABLE Y MANEJO Y TRATAMIENTO DE AGUASRESIDUALES EN EL MUNICIPIO DE MANIZALES</t>
  </si>
  <si>
    <t>Implementar un plan anual de subsidios a los estratos 1, 2 y 3 en acueducto y alcantarillado en el cuatrienio</t>
  </si>
  <si>
    <t>Realizar el 100% de las transferencias  de subsidios otorgados a los estratos 1, 2 y 3</t>
  </si>
  <si>
    <t>Transferencias de subsidios de acueducto y alcantarillado</t>
  </si>
  <si>
    <t>FE</t>
  </si>
  <si>
    <t>EQUIPAMIENTOS ARTÍSTICOS Y CULTURALES</t>
  </si>
  <si>
    <t>Restauración del centro de encuentro cultural concentración Juan XXIII, Antiguo Instituto Universitario, mediante la recuperación del 
patrimonio histórico arquitectónico y cultural que representa el inmueble en la ciudad de Manizales</t>
  </si>
  <si>
    <t>Ejecutar un plan anual de construcción, mantenimiento y modernización de infraestructura artística y cultural</t>
  </si>
  <si>
    <t>Ejecutar el 100% de un plan de intervención anual a la infraestructura cultural</t>
  </si>
  <si>
    <t>Finalizar la fase de intervención estructural del Proyecto Juan XXIII (Construcción e intervención de infraestructura artística y cultural)</t>
  </si>
  <si>
    <t>Reforzamiento Estructural</t>
  </si>
  <si>
    <t>Profesional Universitario Grupo de Infraestructura Institucional</t>
  </si>
  <si>
    <t>Mejoramiento y mantenimiento de las obras de infraestructura social y sedes administrativas de la alcaldía de Manizales</t>
  </si>
  <si>
    <t>Ejecutar un plan anual de construcción, mantenimiento y modernización de infraestructura social, comunitaria e institucional</t>
  </si>
  <si>
    <t>Ejecutar el 100% de un plan anual de intervención de infraestructuras comunitarias e institucionales</t>
  </si>
  <si>
    <t>Construcción, adecuación y mejoramiento de Infraestructura Institucional, bienes de interés cultural</t>
  </si>
  <si>
    <t>Profesional Universitario Grupoi de Infraestructura Institucional</t>
  </si>
  <si>
    <t>EQUIPAMIENTOS SOCIALES, COMUNITARIOS E INSTITUCIONALES</t>
  </si>
  <si>
    <t>Mantenimiento, Adecuación Y Dotación Sedes Institucionales, Sociales Y Comunitarias</t>
  </si>
  <si>
    <t>Estudios, diseños y trámites de licencias urbanisticas</t>
  </si>
  <si>
    <t>Obra civil para adecuación, mantenimiento y construcción de equipamientos sociales, comunitarios e institucionales.</t>
  </si>
  <si>
    <t>Interventoría</t>
  </si>
  <si>
    <t>Mantener en operación el 100% de los centros y sedes de programas sociales comunitarios y de servicios</t>
  </si>
  <si>
    <t>Fortalecer el funcionamiento de 18 telecentros comunitarios</t>
  </si>
  <si>
    <t xml:space="preserve">Vigilancia de las sedes donde funciona la administración </t>
  </si>
  <si>
    <t>Gloria Inés Murillo</t>
  </si>
  <si>
    <t>VIVIENDA</t>
  </si>
  <si>
    <t>VIVIENDA NUEVA</t>
  </si>
  <si>
    <t>Mejoramiento del habitat urbano y rural. Manizales</t>
  </si>
  <si>
    <t>Implementar un programa anual para el desarrollo de modelos de desarrollo de viviendas VIP y/o VIS en el municipio</t>
  </si>
  <si>
    <t>Diseñar las estrategias y las acciones para Promover la construcción de vivienda de interés social y prioritario en el municipio tanto en el área urbana como en el área rural con el fin de reducir el déficit de vivienda en el municipio con la oferta de 1500 viviendas sociales en el cuatrienio.</t>
  </si>
  <si>
    <t>Lograr articulaciones publico privada para el desarrollo de vivienda nueva.</t>
  </si>
  <si>
    <t>Estudios técnicos, legales, económicos, ambientales y sociales de la inversión (Viviendas de Interés Prioritario urbanas)</t>
  </si>
  <si>
    <t>DIRECTOR TÉCNICO UGV</t>
  </si>
  <si>
    <t>Promoveer el desarrollo de vivienda VIS y VIP en los predios del municipio ubicados en la zona de renovación urbana de San José</t>
  </si>
  <si>
    <t>Asistencia técnica ambiental, económica administratia, financiera, contable, social, jurídica (Viviendas de interés prioritario urbanas)</t>
  </si>
  <si>
    <t>Adquisición de suelo para la construcción de vivienda.</t>
  </si>
  <si>
    <t>Construcción de viviendas de interés prioritario</t>
  </si>
  <si>
    <t>LEGALIZACIÓN URBANÍSTICA Y MEJORAMIENTO INTEGRAL DE BARRIOS</t>
  </si>
  <si>
    <t>Ejecutar un plan anual de acciones de mejoramiento integral de barrios</t>
  </si>
  <si>
    <t>Realizar 2 legalizaciones urbanísticas de asentamientos humanos informales</t>
  </si>
  <si>
    <t>Acompañar los procesos de titulación asociados al MIB</t>
  </si>
  <si>
    <t>Estudios técnicos, legales, económicos, ambientales y sociales del programa MIB</t>
  </si>
  <si>
    <t>Asistencia técnica, ambiental, económica, administrativa, financiera, contable, social y jurídica.</t>
  </si>
  <si>
    <t>Gastos administrativos y financieros del proyecto</t>
  </si>
  <si>
    <t>MEJORAMIENTO DE VIVIENDA</t>
  </si>
  <si>
    <t>Desarrollar un programa anual de mejoramiento de vivienda en el municipio tanto en el área urbana como en el área rural</t>
  </si>
  <si>
    <t>Adelantar el programa de mejoramiento de viviendas urbanas y rurales en el municipio de Manizales con el fin de reducir el déficit cualitativo de vivienda en el municipio de Manizales con la realización de 80 mejoramientos de vivienda en cada anualidad.</t>
  </si>
  <si>
    <t>Gestión de recursos con gobiernos y entidades regionales y nacionales para el programa de mejoramiento de vivienda</t>
  </si>
  <si>
    <t>Mantenimiento y/o Mejoramiento de viviendas urbanas.</t>
  </si>
  <si>
    <t>Interventoría administrativa, financiera, contable, ambiental, social, jurídica y técnica.</t>
  </si>
  <si>
    <t>Mantenimiento y/o Mejoramiento de viviendas Rurales.</t>
  </si>
  <si>
    <t>VIAS</t>
  </si>
  <si>
    <t>ADECUACIÓN DE LA INFRAESTRUCTURA DEL SISTEMA DE ESPACIO PÚBLICO A LAS NECESIDADES DE LA  MOVILIDAD SOSTENIBLE. MANIZALES</t>
  </si>
  <si>
    <t>Implementar un plan anual de construcción, ampliación y mejoramiento de vías urbanas</t>
  </si>
  <si>
    <t>Intervenir, construir o mejorar 700 m2 en las vías urbanas al año</t>
  </si>
  <si>
    <t>Implementar un plan de choque para culminación de obras de movilidad</t>
  </si>
  <si>
    <t>Construcción, mantenimiento y/o rehabilitación de la infraestructura de
espacio público.</t>
  </si>
  <si>
    <t>FC</t>
  </si>
  <si>
    <t>INFRAESTRUCTURA</t>
  </si>
  <si>
    <t>PROFESIONAL UNIVERSITARIO</t>
  </si>
  <si>
    <t>Implementar un plan anual de mantenimiento de vías urbanas</t>
  </si>
  <si>
    <t>Realizar el mantenimiento a 25.000 m2 de vías urbanas al año</t>
  </si>
  <si>
    <t>Adaptar soluciones de accesibilidad para personas con discapacidad en las intervenciones de construcción y mejoramiento de infraestructura que ejecute el municipio</t>
  </si>
  <si>
    <t>Estudios técnicos, legales, económicos y ambientales de la inversión.</t>
  </si>
  <si>
    <t>Asistencia técnica, ambiental, social, financiera y jurídica.</t>
  </si>
  <si>
    <t>Convenio Invias VR</t>
  </si>
  <si>
    <t>Implementar un plan anual de intervención, mantenimiento, modernización y construcción de bulevares</t>
  </si>
  <si>
    <t>Realizar la construcción e intervención de 10 bulevares</t>
  </si>
  <si>
    <t>- Adaptar soluciones de accesibilidad para personas con discapacidad en las intervenciones de construcción y mejoramiento de infraestructura que ejecute el municipio
- Ejecutar el 100% de un proyecto de desarrollo y adaptación de cicloinfraestructura</t>
  </si>
  <si>
    <t>Construcción y adecuación de la infraestructura peatonal</t>
  </si>
  <si>
    <t>DESARROLLO RURAL</t>
  </si>
  <si>
    <t>VIAS RURALES</t>
  </si>
  <si>
    <t>Implementar un plan anual de mantenimiento y rehabilitación de la malla vial rural</t>
  </si>
  <si>
    <t>Realizar el mantenimiento a 100% de las vías rurales</t>
  </si>
  <si>
    <t>Implementación del programa camineros</t>
  </si>
  <si>
    <t>Mantenimiento, mejoramiento y/o construcción de vías rurales</t>
  </si>
  <si>
    <t>Interventoría administrativa, financiera, contable, ambiental, social, jurídica y técnica. (Via Terciaria)</t>
  </si>
  <si>
    <t>Construcción de placas huellas</t>
  </si>
  <si>
    <t>SERVICIOS PÚBLICOS</t>
  </si>
  <si>
    <t>AGUA POTABLE Y SANEAMIENTO BÁSICO</t>
  </si>
  <si>
    <t>MEJORAMIENTO DE LA COBERTURA DE SERVICIOS BÁSICOS DE AGUA POTABLE Y MANEJO Y TRATAMIENTO DE AGUAS 
RESIDUALES EN EL MUNICIPIO DE MANIZALES</t>
  </si>
  <si>
    <t>Implementar un plan anual de Fortalecimiento de saneamiento y acueducto en coordinación con las ESP</t>
  </si>
  <si>
    <t xml:space="preserve">Ejecutar un plan anual de saneamiento y acueducto del área urbana </t>
  </si>
  <si>
    <t>Rediseñar el proyecto de la PTAR</t>
  </si>
  <si>
    <t>Construir y optimizar nuevas redes para ampliar cobertura en servicios básicos de acueducto y alcantarillado</t>
  </si>
  <si>
    <t>Ejecutar una programación anual de inversiones en acueducto y saneamiento básico en suelo rural</t>
  </si>
  <si>
    <t xml:space="preserve">Brindar asistencia y acompañamiento a 26 sistemas de abastecimiento de agua en el sector rural </t>
  </si>
  <si>
    <t>Diseñar y ejecutar programas de fortalecimiento para administradores de abasto en zona rural.</t>
  </si>
  <si>
    <t>Realizar la instalación de 28 sistemas de manejo individual de aguas residuales en la zona rural anualmente</t>
  </si>
  <si>
    <t>Ejecutar la actualización del PSMV en coordinación con la ESP</t>
  </si>
  <si>
    <t>Construir y mantener soluciones individuales para el tratamiento de aguas residuales</t>
  </si>
  <si>
    <t xml:space="preserve">Brindar asistencia técnica y acompañamiento anual a las 25 plantas de tratamiento de aguas residuales en la zona rural </t>
  </si>
  <si>
    <t>MUJER Y EQUIDAD DE GÉNERO</t>
  </si>
  <si>
    <t>Implementación de la política pública de equidad de genero, garantía de derechos de la poblacion LGBTI con
enfoque etnico en el municipio de Manizales</t>
  </si>
  <si>
    <t>Implementar un plan anual para la prevención y erradicación de toda forma de violencia de género hacia la mujer y las diversidades sexuales</t>
  </si>
  <si>
    <t>Mantener en funcionamiento1 servicio del hogar de acogida.</t>
  </si>
  <si>
    <t xml:space="preserve">Prevencion y atencion de violencia de Mujeres y Genero </t>
  </si>
  <si>
    <t>SECRETARIA DE LAS MUJERES Y EQUIDAD DE GÉNERO</t>
  </si>
  <si>
    <t>Atender a 600 personas anuales en la casa para la dignidad de las mujeres y la población LGBTIQ+ con enfoque a prevención de violencia</t>
  </si>
  <si>
    <t>Asesorar a 1000 mujeres por año asesoradas en ruta de atención</t>
  </si>
  <si>
    <t>Ejecutar un programas de prevención del acoso contra mujeresy seguimiento en lugares y situaciones de mayor
vulnerabilidad y riesgo</t>
  </si>
  <si>
    <t>Observatorio Virtual</t>
  </si>
  <si>
    <t>Publicidad y refrigerios</t>
  </si>
  <si>
    <t>Asesorar a 200 personas de la población LGBTIQ+ asesoradas en la ruta de atención en el cuatrienio</t>
  </si>
  <si>
    <t>Ejecutar un Programa de exaltación a los liderazgos femenimos y de la comunidad LGBTIQ+</t>
  </si>
  <si>
    <t>Brindar asistencia técnica a 100 IE con asistencia técnica en prevención de violencia y enfoque de género en el cuatrienio</t>
  </si>
  <si>
    <t>Diseñar, crear y fortalecer 4 círculos por año de resignificación para la atención de violencia basada en género</t>
  </si>
  <si>
    <t xml:space="preserve">Vincular a 40 mujeres y personas sexualmente diversas en la escuela de formación política de manera anual </t>
  </si>
  <si>
    <t xml:space="preserve">Coordinar y ejecutar procesos de participación, autonomía económica,fortalecimiento de capacidades en las mujeres, población LGTBI, reinsertadas y grupos etnicos </t>
  </si>
  <si>
    <t>Implementar un plan anual para el fortalecimiento de la autonomía económica de las mujeres y las diversidades sexuales</t>
  </si>
  <si>
    <t xml:space="preserve">Mantener en operación el centro de cuidado nocturno para niños y niñas de las mujeres en condición de vulnerabilidad </t>
  </si>
  <si>
    <t xml:space="preserve">Fortalecer los hogares garantizando los derechos a las mujeres, niños y niñas, acompañamiento y apoyo en el manejo y fucionamiento de atención infantilen casa y redes </t>
  </si>
  <si>
    <t>Beneficiar a 400 personas a través de la implementación del sistema municipal de cuidado</t>
  </si>
  <si>
    <t xml:space="preserve">Mantener en operación la casa para la dignidad de las mujeres y la población LGBTIQ+ con programas enfocados a la autonomía económica </t>
  </si>
  <si>
    <t>Ejecutar un programa de estímulo a procesos de cultura ciudadana, erradicación del acoso contra las mujeres y discriminación contra la comunidad LGBTIQ+.</t>
  </si>
  <si>
    <t>Impulsar 20 estímulos económicos anuales para emprendimientos rurales de mujeres y mujeres sexualmente diversa</t>
  </si>
  <si>
    <t>Conmemoración de los derechos de las Mujeres</t>
  </si>
  <si>
    <t>Conmemoración del Día Internacional para la eliminación de la violencia contra la mujer</t>
  </si>
  <si>
    <t>Brindar asistencia técnica y acompañamiento para el fortalecimiento de la autonomía económica de 1200 mujeres, sindicadas, mujeres que ejercen actividades sexuales pagadas y/o población diversa en el cuatrienio</t>
  </si>
  <si>
    <t xml:space="preserve">Fortalecer la propuesta sello rosa </t>
  </si>
  <si>
    <t>Formar a 500 mujeres para la inserción laboral</t>
  </si>
  <si>
    <t>2020170010024</t>
  </si>
  <si>
    <t>Implementación de un Ecosistema Educativo Ambiental, Como Eje de un Sistema Educativo 4.0 en el Municipio de Manizales</t>
  </si>
  <si>
    <t>Implementar un plan anual de mejoramiento y adecuación de infraestructura educativa</t>
  </si>
  <si>
    <t>Diseñar un plan para la Recuperación del INEM</t>
  </si>
  <si>
    <t xml:space="preserve">Realizar Mantenimiento y adecuación de  plantas físicas </t>
  </si>
  <si>
    <t xml:space="preserve">Profesional Universitarario Infraestructura Educación y Secretaria de Infraestructura </t>
  </si>
  <si>
    <t xml:space="preserve">Realizar Interventoría de obra  </t>
  </si>
  <si>
    <t>Servicio de apoyo a la gestión integral del proyecto</t>
  </si>
  <si>
    <t>2020170010025</t>
  </si>
  <si>
    <t>Fortalecimiento de alianzas estratégicas para la inclusión, calidad educativa y permanencia en un modelo educativo 4.0 en el municipio de Manizales</t>
  </si>
  <si>
    <t xml:space="preserve">Implementar una estrategia anual para la ampliación de la jornada escolar </t>
  </si>
  <si>
    <t xml:space="preserve">Aumentar a 25000 cupos diarios de complemento alimentario </t>
  </si>
  <si>
    <t xml:space="preserve">Realizar un estudio de deserción y cobertura escolar </t>
  </si>
  <si>
    <t xml:space="preserve">Brindar alimentación escolar </t>
  </si>
  <si>
    <t xml:space="preserve">Profesional Universitario Líder Unidad de Cobertura </t>
  </si>
  <si>
    <t>Brindar alimentación escolar</t>
  </si>
  <si>
    <t xml:space="preserve">Coordinación técnica, administrativa y financiera al seguimiento a la alimentación escolar </t>
  </si>
  <si>
    <t>Implementar en el 100% de las instituciones educativas  oficiales estrategias de ampliación del tiempo escolar ( jornada única y jornada escolar complementaria )</t>
  </si>
  <si>
    <t>Aumentar a 2730 estudiantes el servicio de Transporte Escolar en instituciones educativas focalizadas</t>
  </si>
  <si>
    <t xml:space="preserve">Transporte escolar </t>
  </si>
  <si>
    <t>Fortalecer el 76% de las IE oficiales la conformación de las bandas estudiantiles</t>
  </si>
  <si>
    <t xml:space="preserve">Servicio de asistencia técnica a comunidades en fortalecimiento del tejido social y construcción de escenarios comunitarios protectores de derechos </t>
  </si>
  <si>
    <t xml:space="preserve">Profesional Especializado Líder Unidad de Calidad </t>
  </si>
  <si>
    <t xml:space="preserve">Ampliar a 21 I.E oficiales la implementación de los laboratorios de innovación - STEAM </t>
  </si>
  <si>
    <t>Gestionar el reconocimiento de Manizales distrito de innovación, ciencia y tecnología</t>
  </si>
  <si>
    <t>Aumentar a 21 las aulas en el nivel de preescolar</t>
  </si>
  <si>
    <t>Dotar a las instituciones educativas de textos, material didáctico, artístico, deportivo, tecnológico, además de aditamentos específicos que requieran algunos estudiantes para garantizar su permanencia en el sistema educativo</t>
  </si>
  <si>
    <t xml:space="preserve">Implementar una ruta anual de mejoramiento de la calidad educativa en el municipio </t>
  </si>
  <si>
    <t>Fortalecer en el 100% de las IE oficiales rurales y mixtas el modelo escuela nueva</t>
  </si>
  <si>
    <t xml:space="preserve">Desarrollar un plan anual de formación y capacitación docente </t>
  </si>
  <si>
    <t xml:space="preserve">Establecer alianzas estratégicas público privadas </t>
  </si>
  <si>
    <t xml:space="preserve">Fortalecer en el 46% de las IE oficiales urbanas el modelo escuela activa </t>
  </si>
  <si>
    <t>Desarrollar en el 100% de las IE oficiales proyectos que garanticen la cultura y prácticas inclusivas.</t>
  </si>
  <si>
    <t>Implementar una estrategia para la atención tempranas de falencia cognitivas</t>
  </si>
  <si>
    <t>Ofertar educación con enfoque diferencial</t>
  </si>
  <si>
    <t xml:space="preserve">Capacitar docentes y directivos docentes </t>
  </si>
  <si>
    <t>Implementar en el 60% de las IE oficiales estrategias que promuevan las experiencias significativas</t>
  </si>
  <si>
    <t>Implemenar el programa Colegio amigo, hermano gemelo.</t>
  </si>
  <si>
    <t xml:space="preserve">Promover en el 100% de la IE oficiales la estrategia alianza familia-escuela y la prevención de las violencias </t>
  </si>
  <si>
    <t xml:space="preserve">Desarrollar en  el 54% de las IE Oficiales  iniciativas basadas en tecnología con directivos docentes y estudiantes </t>
  </si>
  <si>
    <t>Garantizar en el 40% de las Instituciones educativas la implementación de estrategias que fortalezcan las competencias ciudadanas y la construcción de ciudadanía.</t>
  </si>
  <si>
    <t>Implementar  en el 80% de las IE oficiales programas  que fortalezcan mejores desempeños  de los estudiantes en pruebas saber 11</t>
  </si>
  <si>
    <t xml:space="preserve">Implementar en el 100% de las instituciones oficiales programas que promuevan el fortalecimiento de la  comprensión lectora y lógico matemática </t>
  </si>
  <si>
    <t>Implementar  en el 100% de las instituciones oficiales.  programas para el fortalecimiento de las competencias comunicativas en lenguas extranjeras</t>
  </si>
  <si>
    <t>Disminuir a 16% el porcentaje de estudiantes ubicados en el nivel de desempeño 1  en las pruebas saber 11 (sociales y ciudadanas)</t>
  </si>
  <si>
    <t>Adquirir 1636 equipos de cómputo educativos en las sedes educativas oficiales.</t>
  </si>
  <si>
    <t xml:space="preserve">Implementar una estrategia anual de fortalecimiento para la articulación de la educación media con la superior </t>
  </si>
  <si>
    <t xml:space="preserve">Aumentar a 1.382 el número de estudiantes articulados en programas del SENA . </t>
  </si>
  <si>
    <t>Aumentar a 402 el número de estudiantes articulados en programas de Universidad en el campo.</t>
  </si>
  <si>
    <t xml:space="preserve">Diseñar y ejecutar el proyecto del sistema de prácticas universitarias </t>
  </si>
  <si>
    <t xml:space="preserve">Aumentar a 4.341 el número de estudiantes articulados en programas de Universidad en tu colegio. </t>
  </si>
  <si>
    <t xml:space="preserve">Impulsar Manizales Campus Universitario </t>
  </si>
  <si>
    <t>Diseño y ejecución de proyectos de innovación pedagógica -PIP- para un modelo educativo 4.0 en el municipio de Manizales</t>
  </si>
  <si>
    <t>Garantizar la cobertura del servicio de internet en el 100% de las sedes educativas oficiales.</t>
  </si>
  <si>
    <t>Suministrar infraestructura tecnológica con hardware, licenciamiento, comunicaciones, software, plataformas tecnológicas</t>
  </si>
  <si>
    <t>Aumentar la velocidad del servicio de internet en 12 sedes educativas rurales.</t>
  </si>
  <si>
    <t>Actualizar  en 12 sedes educativas oficiales urbanas los dispositivos de comunicaciones que soportan el servicio de internet.</t>
  </si>
  <si>
    <t xml:space="preserve">Implementar un proceso anual de reorganización de la oferta en la prestación del servicio en la educación básica y media </t>
  </si>
  <si>
    <t>Mantener la plataforma tecnológica para la administración gestión y operación en las IE</t>
  </si>
  <si>
    <t>Administración del servicio educativo</t>
  </si>
  <si>
    <t>Mantener el 100% de las IE oficiales en operación conforme a estudio técnico de planta de personal del sector educativo.</t>
  </si>
  <si>
    <t>Financiación de la planta de personal en propiedad, provisional y temporal</t>
  </si>
  <si>
    <t xml:space="preserve">Jefes de Oficina de Gestión Humana y Administrativa y Financiera </t>
  </si>
  <si>
    <t>Dotación, vestido de labor personal administrativo y docente, Ley 70 de 1988</t>
  </si>
  <si>
    <t>Servicio tercerizado de vigilancia, aseo y cafetería en las instituciones
educativas</t>
  </si>
  <si>
    <t>Personal de apoyo administrativo para las instituciones educativas y la Secretaría de Educación</t>
  </si>
  <si>
    <t>Contratar el servicio educativo a través de comunidades religiosas</t>
  </si>
  <si>
    <t>Cancelación de valores inherentes a los servicios públicos de los establecimientos educativos oficiales del Municipio de Manizales</t>
  </si>
  <si>
    <t>Transferencia de recursos a los establecimientos educativos por población atendida</t>
  </si>
  <si>
    <t>Aseguramiento de los bienes muebles e inmuebles de los establecimientos
educativos oficiales del municipio de manizales</t>
  </si>
  <si>
    <t>Bienestar y seguridad en el trabajo de la planta de personal del sector educativo del Municipio de Manizales</t>
  </si>
  <si>
    <t xml:space="preserve">Generación de capacidades para la vida con la poblacion vulnerable </t>
  </si>
  <si>
    <t xml:space="preserve">Implementar un plan anual de acciones de acompañamiento a personas en condición de vulnerabilidad  </t>
  </si>
  <si>
    <t xml:space="preserve">Mantener la atención al 100% de las personas beneficiarias de las transferencias del nivel nacional </t>
  </si>
  <si>
    <t xml:space="preserve">Procesos de operativización, gestión y oferta preferente para la población beneficiaria de los subsidios nacionales </t>
  </si>
  <si>
    <t>Alba Betty Pineda</t>
  </si>
  <si>
    <t>Atender psicosocial a 110 personas oxígeno requirientes por año de manera anual</t>
  </si>
  <si>
    <t>Atencion a poblacion oxigeno requiriente</t>
  </si>
  <si>
    <t>Liderar un proceso anual de formación con acceso preferente para 800 personas población de pobreza extrema</t>
  </si>
  <si>
    <t>Formación en artes, habilidades y oficios para el desarrollo de las competencias</t>
  </si>
  <si>
    <t>Maria Carmenza Bermudez S</t>
  </si>
  <si>
    <t xml:space="preserve">Acompañar a 250 emprendedores de base comunitaria de manera anual </t>
  </si>
  <si>
    <t>Acompañamiento a unidades empresariales y artesanales de base comunitarias barrio amigo</t>
  </si>
  <si>
    <t>Atender a 700 viviendas a través del subsidio de Mínimo vital de agua potable por año</t>
  </si>
  <si>
    <t>Mínimo vital de agua potable para población más vulnerable</t>
  </si>
  <si>
    <t xml:space="preserve">Otorgar auxilio funerario al 100% de los personas que cumplan requisitos </t>
  </si>
  <si>
    <t>Auxilio funerario para la población pobre</t>
  </si>
  <si>
    <t>Gloria Maria Uribe</t>
  </si>
  <si>
    <t>Saneamiento Basico</t>
  </si>
  <si>
    <t xml:space="preserve">Desarrollo de una ciudad activa y amigable con las familias, población con discapacidad y adulto mayor </t>
  </si>
  <si>
    <t xml:space="preserve">Implementar un plan anual de acciones para la protección y bienestar del adulto mayor </t>
  </si>
  <si>
    <t>Mantener 4 centro vida en funcionamiento</t>
  </si>
  <si>
    <t xml:space="preserve"> Implementación y fortalecimiento de centros vida para la atención integral de los adultos mayores</t>
  </si>
  <si>
    <t>Mantener 39 centro día en funcionamiento</t>
  </si>
  <si>
    <t>Fortalecimiento de los Centros Día para la atención de adultos mayores</t>
  </si>
  <si>
    <t xml:space="preserve">Garantizar la atención institucionalizada a  277 adultos mayores </t>
  </si>
  <si>
    <t>Atención integral para los adultos mayores pobres y vulnerables.</t>
  </si>
  <si>
    <t xml:space="preserve">Fortalecimiento del liderazgo y la participación comunitaria </t>
  </si>
  <si>
    <t>Funcionamientos de los telecentros comunitarios</t>
  </si>
  <si>
    <t>Gloria Ines Murillo</t>
  </si>
  <si>
    <t>Aumentar a 210.000 usos al año en los CISCOS</t>
  </si>
  <si>
    <t>Corodinacion de los Ciscos y programas sociales</t>
  </si>
  <si>
    <t>Implementar un plan anual de fortalecimiento de JAL y JAC</t>
  </si>
  <si>
    <t>Realizar acompañamiento, Control, inspección y vigilancia a las 198 JAC</t>
  </si>
  <si>
    <t>Procesos de participacion y acompañamiento a JAC y JAL</t>
  </si>
  <si>
    <t>Realizar acompañamiento y seguimiento a las 19 JAL</t>
  </si>
  <si>
    <t>Pago de la Seguridad social,  póliza de vida y honorarios de ediles comuneros</t>
  </si>
  <si>
    <t xml:space="preserve">Acompañar las 19 JAL en la presentación de proyectos </t>
  </si>
  <si>
    <t>Acompañar en la presentación de proyectos por parte de las JAL</t>
  </si>
  <si>
    <t>Apoyo a iniciativas presentadas por las JAL</t>
  </si>
  <si>
    <t>ADULTO MAYOR</t>
  </si>
  <si>
    <t>PARTICIPACIÓN COMUNITARIA</t>
  </si>
  <si>
    <t>DESARROLLO ECONÓMICO - PRODUCTIVO</t>
  </si>
  <si>
    <t>Desarrollo Rural</t>
  </si>
  <si>
    <t>Mejoramiento de la competitividad de los productores agropecuarios del sector rural de Manizales.</t>
  </si>
  <si>
    <t>Implementar un plan anual de Extensión Agropecuaria, administrativa, financiera y social para fortalecer la producción sostenible.</t>
  </si>
  <si>
    <t xml:space="preserve">Fortalecimiento de la Extensión Agropecuaria del municipio de Manizales </t>
  </si>
  <si>
    <t>Realizar visitas de asistencia técnica</t>
  </si>
  <si>
    <t>Implementación de Escuelas Familiares Rurales</t>
  </si>
  <si>
    <t xml:space="preserve">Ejecutar un programa de apoyo a la comercialización de pequeños y medianos productores de Manizales </t>
  </si>
  <si>
    <t>Incentivos a productores rurales para el fortalecimiento productivo.</t>
  </si>
  <si>
    <t xml:space="preserve">Implementar un plan anual de fortalecimiento en procesos de producción, elaboración, transformación y conservación de los alimentos a las familias beneficiarias del proceso de formalización de tierras de Manizales </t>
  </si>
  <si>
    <t xml:space="preserve">Brindar asistencia técnica a procesos de iniciativas comunitarias de huertas </t>
  </si>
  <si>
    <t>Acompañar los procesos de emprendimiento para mujeres rurales</t>
  </si>
  <si>
    <t xml:space="preserve">Desarrollar una estrategia de promoción de adaptación de sistemas productivos agropecuarios de uso sostenible </t>
  </si>
  <si>
    <t>Implementar un plan anual de fortalecimiento y promoción de la producción cafetera sostenible.</t>
  </si>
  <si>
    <t>Fomentar el cultivo de café en las zonas del PCCC</t>
  </si>
  <si>
    <t>Fortalecimiento de la caficultura en la zona rural de Manizales</t>
  </si>
  <si>
    <t>Desarrollar una estrategia de promoción del cultivo del café en zonas del PCCC</t>
  </si>
  <si>
    <t>Implementar un plan anual de apoyo a emprendimiento rurales y procesos de comercialización de productores de Agropecuarios</t>
  </si>
  <si>
    <t>Mercado campesino</t>
  </si>
  <si>
    <t>Fortalecimiento integral de la comercialización de productos agropecuarios</t>
  </si>
  <si>
    <t>Impulsar programas de Emprendimiento de jóvenes rurales</t>
  </si>
  <si>
    <t>GESTION DEL RIESGO</t>
  </si>
  <si>
    <t>GESTIÓN DE RIESGO DE DESASTRE Y ADAPTACIÓN AL CAMBIO CLIMATICO</t>
  </si>
  <si>
    <t>FORTALECIMIENTO DE LA GESTIÓN
DEL RIESGO DE DESASTRES DEL MUNICIPIO DE MANIZALES</t>
  </si>
  <si>
    <t>Ejecutar un plan anual de construcción de obras de mitigación de riesgo</t>
  </si>
  <si>
    <t>Intervenir 15 puntos críticos priorizados por año</t>
  </si>
  <si>
    <t>Ejecutar y mantener las obras de estabilidad necesarias para la mitigación del riesgo y atención de desastres.</t>
  </si>
  <si>
    <t>GERENTE INVAMA</t>
  </si>
  <si>
    <t>Ejecutar un plan anual de mantenimiento de obras de mitigación de riesgo a través del programa "Guardianes de la ladera"</t>
  </si>
  <si>
    <t>Realizar el mantenimiento al 100% de los puntos priorizados por año</t>
  </si>
  <si>
    <t>DIRECTOR UGR</t>
  </si>
  <si>
    <t>Implementar un plan anual de fortalecimiento de capacidades, organización, planificación y comunicación para la gestión del riesgo de desastres y atención de emergencias</t>
  </si>
  <si>
    <t>Mantener activo un sistema de información y comunicación pública</t>
  </si>
  <si>
    <t>Establecer una estrategia de comunicación, educación y participación comunitaria e institucional</t>
  </si>
  <si>
    <t>Realizar un plan anual de capacitación y formación en gestión del riesgo de desastres y atención de emergencias</t>
  </si>
  <si>
    <t>Realizar labores de mantenimiento y sostenimiento del Cuerpo Oficial de Bomberos de Manizales</t>
  </si>
  <si>
    <t>Reforzar la Unidad de Gestión del Riesgo en talento humano y planta locativa</t>
  </si>
  <si>
    <t>Implementar un plan anual de mantenimiento de infraestructura, dotación de equipo de herramientas y mantenimiento y adquisición de vehículos</t>
  </si>
  <si>
    <t>Adquirir 3 maquinas de apoyo a la atención de emergencias</t>
  </si>
  <si>
    <t>Adquirir un (1) KIT anual para el apoyo a la atención de emergencias</t>
  </si>
  <si>
    <t>Implementar un programa anual atención a solicitudes y requerimientos de servicios asociados a evaluación de amenazas y de riesgos</t>
  </si>
  <si>
    <t>Atender el 100% de solicitudes y requerimientos de servicios asociados a evaluación de amenazas y de riesgos</t>
  </si>
  <si>
    <t>Incorporar las amenazas y riesgo como determinante de ordenamiento territorial</t>
  </si>
  <si>
    <t>Mantener disponible anualmente un sistema para la atención a emergencia y desastres en el municipio</t>
  </si>
  <si>
    <t>Atender el 100% de las emergencias y desastres que se presenten en el Municipio</t>
  </si>
  <si>
    <t>Apoyar al voluntariado y a entidades de respuesta en Manizales</t>
  </si>
  <si>
    <t>Realizar la atención y ayuda a las familias afectadas por desastre</t>
  </si>
  <si>
    <t>Mantener en operación un centro de monitoreo y sistemas de alerta para la gestión del riesgo</t>
  </si>
  <si>
    <t>Agrupar en un sistema la información sísmica, geotécnica, volcánica e hidrológica</t>
  </si>
  <si>
    <t>Mejorar el sistema de alerta y la información para obtener alertas mas especificas y distribuidas espacialmente</t>
  </si>
  <si>
    <t>ECOSISTEMA TI</t>
  </si>
  <si>
    <t>ECOSISTEMA DIGITAL</t>
  </si>
  <si>
    <t>“IMPLEMENTACIÓN DE UN
ECOSISTEMA DIGITAL DE LA INDUSTRIA 4.0 PARA UN MODELO DE CIUDAD INTELIGENTE Y SOSTENIBLE QUE
AGREGUE CALIDAD DE VIDA AL CIUDADANO”</t>
  </si>
  <si>
    <t>Implementar una estrategia anual de fortalecimiento del ecosistema de desarrollo digital</t>
  </si>
  <si>
    <t>Ofertar 10 nuevas Zonas de Acceso Público Gratuito (Wii) en el cuatrienio.</t>
  </si>
  <si>
    <t>Gestionar una estrategia para el fomento y desarrollo de las industrias TI</t>
  </si>
  <si>
    <t>Ampliación y mantenimiento de zonas wifi</t>
  </si>
  <si>
    <t>Profesional Universitario TIC</t>
  </si>
  <si>
    <t>Diseñar e implementar una estrategia al 100% para la transferencia y apropiación de la ciencia, tecnología e innovación en el sector empresarial en alianza UEESC en el cuatrienio.</t>
  </si>
  <si>
    <t>Fortalecimiento de las capacidades de la ciudad como territorio inteligente</t>
  </si>
  <si>
    <t>Desarrollar 4 Estrategias de alfabetización digital desarrolladas.</t>
  </si>
  <si>
    <t>Acompañar la gestión de procesos de formación e inteligencia artificial</t>
  </si>
  <si>
    <t>Desarrollo de estrategias para la formación y apropiación digital en diferentes niveles</t>
  </si>
  <si>
    <t>Implementar un  programa de fortalecimiento de Clúster TI.</t>
  </si>
  <si>
    <t>Programas para el fortalecimiento del uso de tecnologías emergentes para un ecosistema digital en empresas y ciudadanos</t>
  </si>
  <si>
    <t>DESARROLLO Y FOMENTO EMPRESARIAL</t>
  </si>
  <si>
    <t>DESARROLLO EMPRESARIAL Y EMPRENDIMIENTO</t>
  </si>
  <si>
    <t xml:space="preserve">FORTALECIMIENTO DEL ECOSISTEMA DE COMPETITIVIDAD, EMPRENDIMIENTO E INNOVACION SOSTENIBLE PARA MANIZALES </t>
  </si>
  <si>
    <t xml:space="preserve">Implementar un plan anual de fortalecimiento de capacidades empresariales </t>
  </si>
  <si>
    <t xml:space="preserve">Fortalecer 60 micro negocios  y unidades productivas informales por año con enfoque de formalización </t>
  </si>
  <si>
    <t>Fortalecer las capacidades de las unidades productivas de economía popular/micro negocios y vendedores informales con perspectiva de sostenibilidad, autoempleo y formalización.
Fortalecimiento de capacidades de micro negocios y vendedores informales con perspectiva de sostenibilidad de autoempleo y formalización.</t>
  </si>
  <si>
    <t>Promover la inclusión laboral y productiva de población a través del emprendimiento y organizaciones solidarias</t>
  </si>
  <si>
    <t>Profesional Universitario  Empleo</t>
  </si>
  <si>
    <t>Apoyar a 300 personas cualificadas para la inserción laboral por año</t>
  </si>
  <si>
    <t xml:space="preserve">Articular acciones para el mejoramiento  de la oferta y demanda laboral con las agencias de empleo.
Análisis, seguimiento y planes de acción para el cierre de brechas generadas entre la demanda laboral y la oferta educativa en todos los niveles.
</t>
  </si>
  <si>
    <t xml:space="preserve">Diseñar e implementar programas para la eliminación de barreras para la vinculación laboral de población vulnerable </t>
  </si>
  <si>
    <t>Consolidar una estrategia para la formalización y facilitación de trámites empresariales para el cuatrienio.</t>
  </si>
  <si>
    <t>Establecer alianzas tendientes a simplificar y agilizar los procedimientos de formalización para hacerlos más accesibles. Esto puede incluir asistencia técnica, guías claras y reducción de trámites.
Promoveer la operación de ventanillas únicas de trámites, para sectores productivos.</t>
  </si>
  <si>
    <t>Liderar y gestionar el análisis de indicadores de competitividad de ciudad (identificación de fallas para el cierre de brechas)</t>
  </si>
  <si>
    <t>Profesional Especializada</t>
  </si>
  <si>
    <t xml:space="preserve">Fortalecimiento de espacio de diálogo social que reúnan a representantes de empleadores, gobierno, instituciones educativas y sociedad civil para Promoveer la discusión y colaboración en los temas de promoción de oferta y demanda, legalidad, protección social al empleo, derechos e inclusión laborales.
Realizar articulaciones con gremios para procesos de formalización empresarial.
</t>
  </si>
  <si>
    <t>Profesional Universitario Empleo</t>
  </si>
  <si>
    <t>Consolidar y desarrollar una estrategia para la facilitación y atracción de inversión</t>
  </si>
  <si>
    <t>Consolidar una estrategia orientada a la instalación de inversionistas en la ciudad de Manizales.</t>
  </si>
  <si>
    <t>Consolidar la estrategia invest in Manizales orientada a procesos de generación de valor, ofreciendo un portafolio específico de proyectos y generación de condiciones para la instalación de inversionistas en la ciudad de Manizales.</t>
  </si>
  <si>
    <t>Apoyar 40 empresas por año con capacidades desarrolladas y uso de mecanismos comerciales para a la apertura de nuevos mercados</t>
  </si>
  <si>
    <t>Estructurar planes para el fortalecimiento empresarial y cierre de brechas para las empresas locales</t>
  </si>
  <si>
    <t>Estructurar planes para el fortalecimiento empresarial y cierre de brechas para la exportación de empresas locales.</t>
  </si>
  <si>
    <t>Implementar una estrategia de fortalecimiento clúster/aglomeraciones productivas con enfoque hacia la productividad, la innovación, internacionalización y  la apertura de nuevos mercados, que contribuya a la sofisticación y diversificación de la economía ejecutada al 100%</t>
  </si>
  <si>
    <t>Implementar una estrategia para la formalización y fortalecimiento de encadenamientos.</t>
  </si>
  <si>
    <t>Formalizar y fortalecer encadenamientos productivos e iniciativas clúster</t>
  </si>
  <si>
    <t>Líder de Proyecto</t>
  </si>
  <si>
    <t>Acompañar procesos de formación de 300 personas por año, vinculadas al sector de comercio y servicios, en competencias de primeros respondientes, servicio al cliente, guías turísticos, nociones de bilingüismo</t>
  </si>
  <si>
    <t>Acompañar proceso de formación para el mejoramiento de competencias.</t>
  </si>
  <si>
    <t>Diseñar e implementar programas para la eliminación de barreras para la vinculación laboral de población vulnerable.</t>
  </si>
  <si>
    <t>Fortalecer a 200 empresas del sector gastronómicos en el cuatrienio/11 zonas</t>
  </si>
  <si>
    <t>Fortalecer empresas del sector gastronómico en diferentes competencias para el mejoramiento del sector</t>
  </si>
  <si>
    <t>Implementar programas de fortalecimiento empresarial para la consolidación de diferentes sectores con énfasis en innovación, productividad, sofisticación y transformación digital</t>
  </si>
  <si>
    <t>Asesorar y acompañar a 500 empresas por año con mejoras en sus capacidades a partir de estrategias esecializadas</t>
  </si>
  <si>
    <t xml:space="preserve">
Impulsar medidas que promuevan la modernización y desarrollo empresarial</t>
  </si>
  <si>
    <t>Diseñar e implementar programas de identificación y acompañamiento de ideas de negocios innovadoras y sostenibles</t>
  </si>
  <si>
    <t>Líder de Proyecto.
Profesional Especializada.
Jefe de Oficina</t>
  </si>
  <si>
    <t>Diseñar y ejecutar estrategias y programas para articular y fortalecer los diferentes actores del ecosistema, con el propósito de facilitar el desarrollo de programas y servicios pertinentes a las necesidades de los emprendedores y empresarios en sus diferentes etapas</t>
  </si>
  <si>
    <t>Jefe de Oficina</t>
  </si>
  <si>
    <t xml:space="preserve">Diseñar y desarrollar eventos de networking y relacionamiento comercial entre empresas locales de diferentes tamaños y desarrollo de capacidades comerciales y digitales de empresarios
</t>
  </si>
  <si>
    <t>Promocionar y facilitar un mecanismos anuales de financiación para el sector empresarial identificados por año</t>
  </si>
  <si>
    <t>Crear una esetrategia que permita el apalancamiento financiero para micro y pequeñas empresas en la ciudad</t>
  </si>
  <si>
    <t>Crear y poner en marcha de una estrategia de apalancamiento financiero para micro y pequeñas empresas en la Ciudad</t>
  </si>
  <si>
    <t>Diseñar e Implementar una estrategia al 100%  para la identificación, validación y escalamiento de modelos de negocio en el cuatrienio con énfasis en sectores TI, economía del cuidado y economía plateada.</t>
  </si>
  <si>
    <t>Fomentar el diseño de una estrategia de fortalecimiento de la economía silver en la ciudad.
Estrategia diseñada e implementada en el 100% para la transferencia y apropiación de la ciencia, tecnología e innovación en el sector empresarial en alianza UEESC en el cuatrienio.</t>
  </si>
  <si>
    <t>Diseñar y ejecutar una estrategia al 100% para impulsar iniciativas de negocio de mujeres y jóvenes con la incorporación de habilidades STEAM</t>
  </si>
  <si>
    <t xml:space="preserve">
Apoyar un proceso diferencial de emprendimiento para jóvenes.
impulsar  iniciativas de negocio de mujeres y jóvenes con la incorporación de habilidades STEAM.</t>
  </si>
  <si>
    <t>TURISMO</t>
  </si>
  <si>
    <t>DESARROLLO TURISTICO</t>
  </si>
  <si>
    <t>FORTALECIMIENTO PROMOCION 
TURISTICA MANIZALES: MANIZALES DESTINO TURÍSTICO PARA EL DISFRUTE DE TODOS</t>
  </si>
  <si>
    <t xml:space="preserve">Implementar un plan anual de promoción y competitividad turística </t>
  </si>
  <si>
    <t>Ejecutar una estrategia de promoción anual para el posicionamiento de ciudad como destino turístico</t>
  </si>
  <si>
    <t>Ejecutar una estrategia de promoción de ciudad.</t>
  </si>
  <si>
    <t>Promoción de ciudad</t>
  </si>
  <si>
    <t>Ejecutar una estregia de promoción para el posicionamiento de ciudad como destino turístico.</t>
  </si>
  <si>
    <t>Ejecutar una estrategia de promoción para el posicionamiento de ciudad como destino turístico.</t>
  </si>
  <si>
    <t>INSTALACIÓN ALUMBRADO NAVIDEÑO MANIZALES</t>
  </si>
  <si>
    <t>Instalar figuras mobiliarias alusivas a la epoca de navidad.</t>
  </si>
  <si>
    <t>Instalación de figuras mobiliarias alusivas a la epoca de navidad</t>
  </si>
  <si>
    <t>Apoyar 5 iniciativas turísticas al año</t>
  </si>
  <si>
    <t xml:space="preserve">
Identificar  oportunidades de desarrollo turístico a partir del uso sostenible de la biodiversidad y  sus  servicios ecosistémicos.</t>
  </si>
  <si>
    <t>Fortalecer 30 empresas por año en prestación de servicios</t>
  </si>
  <si>
    <t>Desarrollar procesos de formalización y regulación de prestadores de servicios turísticos</t>
  </si>
  <si>
    <t>Ejecutar 52 eventos anuales de turismo MICE y espectáculo público</t>
  </si>
  <si>
    <t>Ejecutar eventos anauales de turismo.</t>
  </si>
  <si>
    <t>Brindar acompañamiento técnico y administrativo a 4 iniciativas de turismo comunitario por año</t>
  </si>
  <si>
    <t>Acompañar técnica y administrativamente iniciativas de turismo comunitario</t>
  </si>
  <si>
    <t>Promoveer 3 rutas turísticas por año (Paisaje cultural cafetero Colombiano, aviturismo, gastronomía)</t>
  </si>
  <si>
    <t xml:space="preserve">
Elaborar los inventarios de los inmuebles ubicados en el área de la declaratoria del PCCC y el reconocimiento, inventario y delimitación de los caminos históricos o las asociadas al ecoturismo (Naturaleza, aventura, entretenimiento, bienestar entre otros) para ampliar el catálogo de las rutas y experiencias en el territorio municipal y en especial en el área delimitada por el PCCC.
Actualizar los inventarios turísticos del municipio según los eslabones de la cadena del turismo</t>
  </si>
  <si>
    <t>Mantener la certificación de Centro Histórico como destino turístico sostenible</t>
  </si>
  <si>
    <t>Certificación anual del Centro Histórico como destino sostenible</t>
  </si>
  <si>
    <t>Planear y ejecutar 4 versiones de  feria de Manizales</t>
  </si>
  <si>
    <t>Generar un proceso para diseñar la estrategia que consolide la de identidad de la Feria de Manizales</t>
  </si>
  <si>
    <t>Planear y ejecutar 4 versiones de Pre Feria de Manizales</t>
  </si>
  <si>
    <t>Generar un proceso para diseñar la estrategia que consolide la de identidad de la Feria de Manizales.</t>
  </si>
  <si>
    <t>Ejecutar una estrategia de destino turístico inteligente</t>
  </si>
  <si>
    <t xml:space="preserve">
Acoger las disposiciones de los determinantes ambientales para la formulación de proyectos de turismo sostenible.
Promoción de Manizales como destino turístico inteligente.
Apoyar la estrategia colegios amigos del turismo.
Acompañar la implementación del observatorio de turismo.</t>
  </si>
  <si>
    <t xml:space="preserve">DEPORTE, RECREACIÓN Y ACTIVIDAD FÍSICA </t>
  </si>
  <si>
    <t>EQUIPAMIENTOS DEPORTIVOS Y RECREATIVOS</t>
  </si>
  <si>
    <t>MEJORAMIENTO CONSTRUCCIÓN, MANTENIMIENTO, ADMINISTRACIÓ Y ADECUACIÓN DE ESCENARIOS DEPORTIVOS EN LA CIUDAD DE MANIZALES</t>
  </si>
  <si>
    <t>Generar un plan anual para el construcción, mantenimiento y modernización de los escenarios deportivos y recreativos</t>
  </si>
  <si>
    <t>Realizar mantenimiento al 100% de los escenarios deportivos existentes</t>
  </si>
  <si>
    <t>Apoyar, con el prestamos de escenarios, las actividades deportivas y recreativas de sectores económicos y sociales</t>
  </si>
  <si>
    <t>Servicios domiciliarios (Agua, Energía Electrica, Gas) para los escenarios deportivos</t>
  </si>
  <si>
    <t>Ordenador del gasto</t>
  </si>
  <si>
    <t>Transporte para el cuidado y seguimiento de los escenarios deportivos</t>
  </si>
  <si>
    <t>Servicio de Aseo y mantenimiento de escenarios deportivos</t>
  </si>
  <si>
    <t>Servicio de Vigilancia para los escenarios deportivos</t>
  </si>
  <si>
    <t>Coordinación y administración de escenarios deportivos</t>
  </si>
  <si>
    <t xml:space="preserve">Mantenimiento y adecuación de oficinas </t>
  </si>
  <si>
    <t>Dotación de materiales, equipos y mobiliario</t>
  </si>
  <si>
    <t>Construir, remodelar y/o modernizar 10 Escenarios deportivos</t>
  </si>
  <si>
    <t>Escenarios deportivos construidos y dotados</t>
  </si>
  <si>
    <t>Interventorías para la Construcción de Escenarios Deportivos</t>
  </si>
  <si>
    <t>Estudios y Diseños para la Construcción de Escenarios Deportivos</t>
  </si>
  <si>
    <t>Licencias de Contracción para Escenarios Deportivos</t>
  </si>
  <si>
    <t>Canchas construidas y dotadas</t>
  </si>
  <si>
    <t>Gestionar un proyecto de modernización del Estadio Palogrande</t>
  </si>
  <si>
    <t>Mantenimiento y adecuación de escenarios deportivos</t>
  </si>
  <si>
    <t>Dotación, suministro e instalación de Materiales necesarios para el mantenimiento de escenarios deportivos</t>
  </si>
  <si>
    <t>DEPORTE COMPETITIVO Y PROFESIONAL</t>
  </si>
  <si>
    <t xml:space="preserve">FORTALECIMIENTO DEL DEPORTE, LA RECREACIÓN Y LA ACTIVIDAD  FÍSICA, “CULTIVO MI VIDA” EN EL MUNICIPIO MANIZALES </t>
  </si>
  <si>
    <t>Implementar un plan anual para el fomento a la recreación, la actividad física y el deporte</t>
  </si>
  <si>
    <t>Impactar anualmente a 100.000 personas con actividades recreativas, físicas y deportiva</t>
  </si>
  <si>
    <t>Ejecutar una estrategia de deporte, recreación y actividad física para las comunidades étnicas
Ejecutar una estrategia de deporte, recreación y actividad física para niños, niñas y adolescentes 
Ejecutar una estrategia de deporte, recreación y actividad física para las mujeres y población sexualmente diversa 
Ejecutar una estrategia de deporte, recreación y actividad física para personas con discapacidad 
Ejecutar una estrategia de deporte, recreación y actividad física para personas con adulto mayor
Ejecutar una estrategia de deporte, recreación y actividad física en la noche</t>
  </si>
  <si>
    <t>Promoción y divulgación de la cultura deportiva</t>
  </si>
  <si>
    <t>Fomento de la recreación, la actividad física y el deporte por medio de los centros comunitarios de la actividad física "cencaf”</t>
  </si>
  <si>
    <t>ACTIVIDADES RECREATIVAS</t>
  </si>
  <si>
    <t>Ejecutar una estrategia de deporte, recreación y actividad física para las comunidades étnicas
Ejecutar una estrategia de deporte, recreación y actividad física para niños, niñas y adolescentes 
Ejecutar una estrategia de deporte, recreación y actividad física para las mujeres y población sexualmente diversa 
Ejecutar una estrategia de deporte, recreación y actividad física para personas con discapacidad 
Ejecutar una estrategia de deporte, recreación y actividad física para personas con adulto mayor</t>
  </si>
  <si>
    <t xml:space="preserve">Realizar 4 juegos del sector comunitario en el cuatrienio </t>
  </si>
  <si>
    <t>Realización de Festivales Recreativos en comunas y corregimientos.</t>
  </si>
  <si>
    <t xml:space="preserve">Realizar 4 estrategias para el desarrollo del deporte, la recreación y la actividad física en el cuatrienio </t>
  </si>
  <si>
    <t>Ejecutar una estrategia de deporte, recreación y actividad física en la noche</t>
  </si>
  <si>
    <t xml:space="preserve">Ejecutar una estrategia de deporte, recreación y actividad física para personas con discapacidad </t>
  </si>
  <si>
    <t xml:space="preserve">Ejecutar una estrategia de deporte, recreación y actividad física para personas con adulto mayor </t>
  </si>
  <si>
    <t>Dotación de implementos deportivos</t>
  </si>
  <si>
    <t xml:space="preserve">Implementar 4 estrategias de Recrevía en el cuatrienio </t>
  </si>
  <si>
    <t xml:space="preserve">Ejecutar una estrategia de deporte, recreación y actividad física para niños, niñas y adolescentes </t>
  </si>
  <si>
    <t>Juegos del sector educativo</t>
  </si>
  <si>
    <t>Implementar un plan anual para la formación y preparación de deportistas</t>
  </si>
  <si>
    <t>Prestar acompañamiento, asistencia técnica y apoyo al 100% de los clubes de Manizales</t>
  </si>
  <si>
    <t>Apoyo a ligas, clubes y entidades del deporte asociado</t>
  </si>
  <si>
    <t xml:space="preserve">Atender a 800 deportistas en desarrollo y rendimiento deportivo por año </t>
  </si>
  <si>
    <t xml:space="preserve">Apoyar a 50 deportistas excelencia de manera anual </t>
  </si>
  <si>
    <t xml:space="preserve">Ejecutar una estrategia de deporte, recreación y actividad física para niños, niñas y adolescentes 
Ejecutar una estrategia de deporte, recreación y actividad física para personas con discapacidad </t>
  </si>
  <si>
    <t>Apoyo a talentos deportivos</t>
  </si>
  <si>
    <t>Realización de las ciclovías y ciclopaseos .</t>
  </si>
  <si>
    <t xml:space="preserve">Realizar 10 eventos deportivos competitivos anuales </t>
  </si>
  <si>
    <t>Apoyo actividades deportivas de la Feria de Manizales</t>
  </si>
  <si>
    <t>Realización y apoyo a eventos de carácter nacional e internacional.</t>
  </si>
  <si>
    <t xml:space="preserve">SALUD Y BIENESTAR </t>
  </si>
  <si>
    <t>SALUD PÚBLICA</t>
  </si>
  <si>
    <t>MANTENIMIENTO DE LA SOSTENIBILIDAD DE LA OFERTA DE SERVICIOS DE SALUD DE BAJA COMPLEJIDAD EN EL MUNICIPIO DE MANIZALES</t>
  </si>
  <si>
    <t>Implementar el modelo de Atención Primaria en Salud</t>
  </si>
  <si>
    <t>Fortalecer las modalidades de prestación de servicios de salud del nivel primario de atención y de los centros de atención primaria en salud.</t>
  </si>
  <si>
    <t xml:space="preserve">Trabajar en un proceso de restructuración del Hospital San Isidro y Assbasalud </t>
  </si>
  <si>
    <t>Convenio interadministrativo que proporcione a las ESE un recurso financiero que permita garantizar la prestación de servicios de salud en la baja complejidad a la poblacion pobre y vulnerable del Municipio de Manizales.</t>
  </si>
  <si>
    <t>EDWIN ALBEYRO CORAL ESTRELLA</t>
  </si>
  <si>
    <t>IMPLEMENTACIÓN DEL PROGRAMA DE SALUD MENTAL Y CONVIVENCIA SOCIAL - LA VIDA ES BELLA Y CAPACIDADES PARA LA VIDA EN EL MUNICIPIO DE MANIZALES MUNICIPIO DE MANIZALES</t>
  </si>
  <si>
    <t>Implementar la política pública de salud mental, prevención y atención al consumo de SPA en el Municipio</t>
  </si>
  <si>
    <t>Implementar, evaluar y sistematizar la estrategia de entornos saludables (hogar, escolar, laboral, comunitario, virtual e institucional) a través de sesiones educativas que posibiliten el desarrollo del proyecto de vida personal; las sesiones se desarrollarán según demanda de la población.</t>
  </si>
  <si>
    <t>LUCIA FRANCO GIRALDO</t>
  </si>
  <si>
    <t>Analizar e intervenir los riesgos de la población en consumo de SPA, violencia de género, trastorno mental, conducta suicida y epilepsia a través del Centro para la salud mental y la convivencia, favoreciendo el acceso efectivo a los servicios de salud mental de la población que lo requiera con enfoque de género e inclusión.</t>
  </si>
  <si>
    <t>Entrenar, actualizar y formar a los actores del sistema general de seguridad social en salud y otros sectores, acerca de las diferentes estrategias de intervención de los componentes de salud mental.</t>
  </si>
  <si>
    <t>Elaborar material educativo anual en Promoción de Sentido de vida, proyecto de vida, promoción de la convivencia pacífica, promoción de hábitos saludables en salud mental, reducción de alcohol y otras drogas de acuerdo a las estrategias de los sellos verdes "La vida es bella" y "capacidades para la vida".</t>
  </si>
  <si>
    <t>Desarrollo de sesiones educativas en torno al uso del tiempo libre, convivencia e inclusión, equidad de género, de la promoción de la salud mental, gestión del riesgo a través de tomas Comunitarias e institucionales, según la oferta institucional y la demanda de la población.</t>
  </si>
  <si>
    <t xml:space="preserve">Implementar un proceso de asistencia técnica institucional para la gestión integral de la salud pública </t>
  </si>
  <si>
    <t>Desarrollar el proceso de seguimiento a la implementación: de la Ruta integral de atención para la promoción y mantenimiento de la salud, Ruta integral de atención en salud para la población Materno perinatal y Rutas priorizadas de riesgo.</t>
  </si>
  <si>
    <t>Coordinar administrativa, técnica y operativamente los servicios de las diferentes estrategias para el desarrollo del programa de salud mental y la adquisición de insumos y equipos.</t>
  </si>
  <si>
    <t>Asesorar, identificar, construir y consolidar rutas de atención intersectorial, RIAS de los componentes del programa de salud mental: Trastornos mentales y del comportamiento, consumo de SPA, violencias de género, conducta suicida, epilepsia y atención psicosocial en emergencias y desastres.</t>
  </si>
  <si>
    <t>Realizar una campaña anual en la estrategia de IEC, incluye diseño, implementación y seguimiento de la estrategia y uso de redes sociales para la promoción de la Salud Mental y la sana convivencia.</t>
  </si>
  <si>
    <t>Investigar en salud mental y consumo de sustancias psicoactivas y evaluar programas y proyectos relacionados.</t>
  </si>
  <si>
    <t>ASEGURAMIENTO Y PRESTACIÓN INTEGRAL DE SERVICIOS DE SALUD</t>
  </si>
  <si>
    <t>FORTALECIMIENTO DE LA RED LOCAL DE URGENCIAS EN LA CIUDAD DE MANIZALES</t>
  </si>
  <si>
    <t>Implementar un programa de inspección, vigilancia y asistencia técnica a los actores del sistema de salud.</t>
  </si>
  <si>
    <t>Realizar 12 visitas anuales de revisión y verificación de los planes de gestión de riesgo hospitalario a las instituciones con servicio de urgencias y hospitalización en el Municipio</t>
  </si>
  <si>
    <t>Desde la Gestión del Riesgo en salud, garantizar la coordinación y asesoría para la atención prehospitalaria y hospitalaria de las victimas de urgencias y emergencias mediante el fortalecimiento de la linea 123 de teleasistencia y los subsistemas de comunicaciones y transportes</t>
  </si>
  <si>
    <t>RICARDO CASTAÑO OSORIO</t>
  </si>
  <si>
    <t>DESARROLLO DE UN PROGRAMA DE ATENCIÓN INTEGRAL EN SALUD CON ENFOQUE DIFERENCIAL Y PSICOSOCIAL DIRIGIDO A LOS GRUPOS DE POBLACIÓN VULNERABLE RESIDENTES EN LA CIUDAD DE MANIZALES</t>
  </si>
  <si>
    <t>Desarrollar un programa para el fortalecimiento de la atención con enfoque diferencial en salud a pueblos y comunidades étnicas, población LGBTIQ+ y otras poblaciones con condición y/o situación</t>
  </si>
  <si>
    <t>Realizar un (1) proceso de acompañamiento al 100% de los Centros de larga Estancia en el Municipio.</t>
  </si>
  <si>
    <t xml:space="preserve">Verificación del cumplimiento de los estándares de calidad a los Centros de Protección al adulto mayor que operan en la ciudad.Contratación de profesional </t>
  </si>
  <si>
    <t>LILIANA PEREZ ANGEL</t>
  </si>
  <si>
    <t>Desarrollo de capacidades del talento humano de las EAPB e IPS del municipio en Rutas de atención integral en salud- componente de envejecimiento y vejez. Formación al talento en atención en salud dirigida a los diferentes grupos de población con enfoque diferencial. Capacitacion en componentes del PAPSIVI</t>
  </si>
  <si>
    <t>Desarrollar un  modelo de APS en 30 microterritorios del Municipio</t>
  </si>
  <si>
    <t>Información en salud. promoción del autocuidado , dirigida a grupos de población vulnerable con enfoque Encuentros Comunitarios</t>
  </si>
  <si>
    <t>Desarrollar en el Municipio el Programa de Atención Psicosocial y Atención Integral en Salud para población víctima del conflicto armado (PAPSIVI)</t>
  </si>
  <si>
    <t xml:space="preserve">Atención psicosocial a familias víctimas del conflicto armado , focalización de beneficiarios , desarrollo del plan de trabajo , diligenciamiento de instrumentos </t>
  </si>
  <si>
    <t>FORTALECIMIENTO DE LAS INSTANCIAS DE PARTICIPACION COMUNITARIA</t>
  </si>
  <si>
    <t>Implementar un programa para la formación en liderazgo y participación social en salud.</t>
  </si>
  <si>
    <t>Implementar un programa para la formación en liderazgo y participación social en salud</t>
  </si>
  <si>
    <t>Explorar un programa para la formación en liderazgo y participación social en salud</t>
  </si>
  <si>
    <t>Capacitar a la población en general y motivar los jovenes para hacer parte activa de los procesos de capacitación en derechos y deberes de los usuarios con respecto a los servicios de salud</t>
  </si>
  <si>
    <t>ANA PATRICIA MARIN CASTRO</t>
  </si>
  <si>
    <t>Realizar actividades de capacitación en normatividad vigente en temas de prestacion de servicios de salud</t>
  </si>
  <si>
    <t>IMPLEMENTACIÓN DE UN PROGRAMA DE SEGURIDAD ALIMENTARIA Y NUTRICIONAL QUE CONTRIBUYA A MEJORAR LAS CONDICIONES NUTRICIONALES Y ALIMENTARIAS DE LA POBLACIÓN DEL MUNICIPIO DE MANIZALES"</t>
  </si>
  <si>
    <t>Desarrollar el programa de seguridad alimentaria y nutricional en el Municipio que contribuya a mantener un estado de salud y nutrición adecuados de la población</t>
  </si>
  <si>
    <t>Crear y consolidar un grupo Orientado a la promoción y fortalecimiento de la lactancia materna en gestantes y lactantes</t>
  </si>
  <si>
    <t>Tamizaje e intervención según riesgo: aplicar diferentes herramientas de tamizaje nutricional que permita identificar problemas de nutrición con la finalidad de realizar intervención nutricional oportuna en la población</t>
  </si>
  <si>
    <t>JULIAN ESTEBAN LINARES MONTES</t>
  </si>
  <si>
    <t>Desarrollo de capacidades del talento humano: Procesos de formación a personal, acerca de temas de alimentación y nutrición. Contratación de talento humano para el apoyo a la gestión</t>
  </si>
  <si>
    <t>FORTALECIMIENTO DEL PROGRAMA DE ATENCIÓN A LAS MUJERES CON INTENCIÓN REPRODUCTIVA GESTANTES RECIÉN NACIDOS Y LA PRIMERA INFANCIA. MANIZALES</t>
  </si>
  <si>
    <t>Implementar en el Municipio la estrategia AIEPI en microterritorios de APS</t>
  </si>
  <si>
    <t>Desarrollo de capacidades del Talento Humano en Salud</t>
  </si>
  <si>
    <t>ELIANA DUFFAY LOZANO BONILLA</t>
  </si>
  <si>
    <t>Asistencia técnica a las IPS que realizan atención de mujeres en edad fértil para atención preconcepcional e ingresos de gestantes antes de la semana 10 de gestación</t>
  </si>
  <si>
    <t>INSPECCIÓN VIGILANCIA Y CONTROL</t>
  </si>
  <si>
    <t>FORTALECIMIENTO DE LA CAPACIDAD DE GESTIÓN DE LA AUTORIDAD SANITARIA A TRAVÉS DE LA OPERACIÓN ADECUADA DE LOS SISTEMAS DE INFORMACIÓN</t>
  </si>
  <si>
    <t>Desarrollar el programa de gestión en salud en vigilancia epidemiológica de los eventos de interés en salud pública</t>
  </si>
  <si>
    <t>Realizar 12 campañas anuales de búsquedas de sintomáticos respiratorios en Personas Privadas de la Libertad, para fortalecer la capacidad técnica y de investigación en eventos de interés en salud pública (TBC).</t>
  </si>
  <si>
    <t>Apoyar la gestión del programa de enfermedades emergentes en población general y vulnerable</t>
  </si>
  <si>
    <t>JUAN DIEGO LOPEZ</t>
  </si>
  <si>
    <t>Implementar 2 tableros anuales de mando de indicadores eventos de interés en salud pública.</t>
  </si>
  <si>
    <t>Desarrollo de módulos de aprendizaje, consulta y georreferenciación de eventos de interes en Salud Publica</t>
  </si>
  <si>
    <t>Gestionar el 100% de los eventos de interés en salud pública del Municipio bajo protocolos del Instituto Nacional de Salud INS.</t>
  </si>
  <si>
    <t>Operaración de trabajo de campo para la vigilancia y control epidemiológico</t>
  </si>
  <si>
    <t>Garantizar la actividad del SIVIGILA en el 100% de la UPGD del Municipio.</t>
  </si>
  <si>
    <t>Operador SIVIGILA</t>
  </si>
  <si>
    <t>Desarrollar una agenda anual de 12 boletines epidemiológicos y de comunicación social de eventos de interés en salud pública, para publicación y difusión.</t>
  </si>
  <si>
    <t>Operación de unidades de analisis de eventos individuales y colectivos</t>
  </si>
  <si>
    <t>Fortalecer la capacidad de gestión de la autoridad sanitaria</t>
  </si>
  <si>
    <t>DESARROLLO DE LA ESTRATEGIA CULTIVO MI VIDA POR MEDIO ACCIONES DE PROMOCIÓN DE LA SALUD PREVENCIÓN DE LA ENFERMEDAD Y GESTIÓN DE LA SALUD PÚBLICA</t>
  </si>
  <si>
    <t>Mantener la estrategia entornos educativos saludables</t>
  </si>
  <si>
    <t>Capacitación, entrenamiento y asistencia técnica al talento humano en salud.</t>
  </si>
  <si>
    <t>Laura Esperanza Hurtado y Carolina Ramirez Gomez</t>
  </si>
  <si>
    <t>Mantener el programa de salud bucal en los 5 entornos (educativo, institucional, comunitario, laboral y hogar)</t>
  </si>
  <si>
    <t>Desarrollar la estrategia "Entornos libres de cáncer" en el Municipio</t>
  </si>
  <si>
    <t>Implementar un proceso de asistencia técnica institucional para la gestión integral de la salud pública</t>
  </si>
  <si>
    <t>Desarrollar herramientas tecnológicas, sistemas de información, aplicativos electrónicos y salas situacionales</t>
  </si>
  <si>
    <t>DESARROLLO DE ACCIONES DE PREVENCION DE LA DISCAPACIDAD Y DE ATENCION INTEGRAL EN SALUD A LAS PERSONAS CON DISCAPACIDAD Y SUS FAMILIAS Y/O CUIDADORES MANIZALES</t>
  </si>
  <si>
    <t>Implementar la estrategia de RBC de acuerdo a lineamientos internacionales, nacionales y necesidades locales</t>
  </si>
  <si>
    <t>CLAUDIA PIEDAD ESTRADA</t>
  </si>
  <si>
    <t xml:space="preserve">Desarrollo de acciones de prevención de la discapacidad </t>
  </si>
  <si>
    <t xml:space="preserve">Mantener activo un (1) programa de atención a la discapacidad. </t>
  </si>
  <si>
    <t>Coordinación administrativa y tecnica de los servicios</t>
  </si>
  <si>
    <t>Desarrollo del componente de información en salud para la promoción de la salud y la prevención de la discapacidad</t>
  </si>
  <si>
    <t>MEJORAMIENTO DE LAS CONDICIONES RELACIONADAS CON LOS DERECHOS SEXUALES Y REPRODUCTIVOS DE LA POBLACIÓN DE MANIZALES  SEXUALIDAD SOSTENIBLE MANIZALES</t>
  </si>
  <si>
    <t>Fortalecer la ruta de atención en salud a población transexual e intersexual en el Municipio.</t>
  </si>
  <si>
    <t>Capacitación y seguimiento a EPS/IPS sobre la implementaciòn de RIAS y procesos de atención en sexualidad: derechos sexuales y derechos reproductivos</t>
  </si>
  <si>
    <t>MYRIAM ASTRID RAMIREZ DIAZ</t>
  </si>
  <si>
    <t>MEJORAMIENTO DE LAS CONDICIONES RELACIONADAS CON LOS DERECHOS SEXUALES Y REPRODUCTIVOS DE</t>
  </si>
  <si>
    <t>Desarrollar la estrategia de sexualidad: derechos sexuales y derechos reproductivos en el Municipio de Manizales</t>
  </si>
  <si>
    <t>Desarrollo de estrategias de IEC, Actividades educativas, diseño, implementación, seguimiento y evaluación de estrategias para la promoción de los derechos sexuales y reproductivos</t>
  </si>
  <si>
    <t>IMPLEMENTACIÓN DE LA ESTRATEGIA DE ATENCIÓN PRIMARIA EN SALUD EN EL MARCO DE LA DIMENSIÓN DE</t>
  </si>
  <si>
    <t>Coordinación administrativa y técnica de los servicios: Coordinación operativa de la estrategia, plan de datos, servidores, apps, transporte, consecución de equipos tecnológicos, material  educativo o para la movilización social, insumos y demás aspectos logísticos</t>
  </si>
  <si>
    <t>JOSE ALEJANDRO PRIETO MONTOYA</t>
  </si>
  <si>
    <t>Desarrollo de capacidades del talento humano: Entrenamiento y actualización del EBAPS. Procesos de formación a personal de salud, acerca de la estrategia de APS. Contratación de talento humano para el apoyo a la gestión</t>
  </si>
  <si>
    <t>Vigilancia de la gestión del riesgo: Realización de unidades de análisis, COVEs, encuentros con veedores y líderes comunitarios, informe de análisis del comportamiento de eventos priorizados</t>
  </si>
  <si>
    <t>Análisis e intervención del riesgo de la población con enfoque diferencial: Búsqueda activa, desarrollo de capacidades, información en salud, visita domiciliaria, teleorientación, chat, mensajes de texto, intervención breve y planes caseros. Contratación de equipo interdisciplinario para el desarrollo operativo de la Estrategia</t>
  </si>
  <si>
    <t>Caracterización social y ambiental: Recolección de la información de la ficha familias de APS, reconocimiento del territorio y de actores y diagnóstico comunitarios</t>
  </si>
  <si>
    <t>Conformación de grupos de riesgo: Conformación de grupos de mutua ayuda y grupos terapéuticos. Seguimiento a cohortes</t>
  </si>
  <si>
    <t>Entornos familiares y comunitarios: Construcción, implementación, evaluación y sistematización de la estrategia vivienda saludable y entornos comunitarios saludables.</t>
  </si>
  <si>
    <t>Redes sociales y comunitarias: Organización comunitaria, Participación comunitaria, Desarrollo de acciones comunitarias y construcción y evaluación del plan de acción</t>
  </si>
  <si>
    <t>DESARROLLO DE ACCIONES DE PREVENCIÓN Y PROMOCIÓN DE LA SALUD EN EL ENTORNO LABORAL MANIZALES</t>
  </si>
  <si>
    <t>Mantener activa la Estrategia de entornos laborales seguros y saludables en trabajadores informales.</t>
  </si>
  <si>
    <t>Desarrollo del componente de información en salud para la promoción de entornos laborales seguros y saludables</t>
  </si>
  <si>
    <t>IMPLEMENTACIÓN DEL PROGRAMA DE INSPECCIÓN VIGILANCIA Y CONTROL DE LA SALUD AMBIENTAL DEL MUNICIPIO DE MANIZALES</t>
  </si>
  <si>
    <t>Mantener la implementación de un programa de inspección, vigilancia y control a los eventos de interés sanitario</t>
  </si>
  <si>
    <t>Mantener activo el programa de prevención de enfermedades zoonóticas en el Municipio</t>
  </si>
  <si>
    <t>Desarrollar el programa de tenencia responsable de animales de compañía. Gestion en salud</t>
  </si>
  <si>
    <t>LUZ ANGELICA SALAZAR</t>
  </si>
  <si>
    <t>Campaña de vacunación antirrábica para población de caninos y felino</t>
  </si>
  <si>
    <t>Investigar el 100% de las ETAS reportadas en el Municipio de Manizales.</t>
  </si>
  <si>
    <t xml:space="preserve">Desde la Gestiòn de la salud pùblica, gestiòn del conocimiento, investigaciòn en salud, anàlisis y publicación de la vigilancia epidemiológica en salud pùblica y acciones de IVC relacionadas con el programa de salud ambiental, desarrollo de sistemas de informaciòn para la ejecución del programa       </t>
  </si>
  <si>
    <t>Adquisiciòn de insumos requeridos para el adecuado funcionamiento de la unidad de salud ambiental</t>
  </si>
  <si>
    <t>Realizar tomas de muestras de alimentos y de agua para el consumo humano</t>
  </si>
  <si>
    <t xml:space="preserve">Realizar vigilancia epidemiològica de enfermedades transmitidas por alimentos (ETAS) y agua para consumo humano         </t>
  </si>
  <si>
    <t>Mantener activo en el Municipio el sistema de vigilancia de vectores en zonas de riesgo</t>
  </si>
  <si>
    <t>Desarrollar el programa de erratización y desinsectación (Control de Plagas)</t>
  </si>
  <si>
    <t>Garantizar el muestreo al 100% de los acueductos y de los sistemas de abastecimiento de agua para consumo humano en el Municipio</t>
  </si>
  <si>
    <t>FORTALECIMIENTO Y PROMOCIÓN DE LA AFILIACIÓN AL SISTEMA GENERAL DE SEGURIDAD SOCIAL EN SALUD DE LA POBLACIÓN DEL MUNICIPIO DE MANIZALES</t>
  </si>
  <si>
    <t>Cumplir al 100% las acciones de inspección y vigilancia del aseguramiento en salud a las Empresas Administradoras de Planes de Beneficios</t>
  </si>
  <si>
    <t>Gestión financiera del giro de los recursos del Régimen Subsidiado según la liquidación mensual de afiliados (LMA)</t>
  </si>
  <si>
    <t>MARIBEL FERNANDA GUTIERREZ DUQUE</t>
  </si>
  <si>
    <t>Realizar seguimiento al cumplimiento por parte de las EAPB de la normatividad vigente frente al aseguramiento (excedentes del regimen subsidiado ANEXO 1)</t>
  </si>
  <si>
    <t>Realizar seguimiento al cumplimiento por parte de las EAPB de la normatividad vigente frente al aseguramiento en el municipio de Manizales</t>
  </si>
  <si>
    <t>Asegurar el pago del 100% del pasivo pensional del Municipio</t>
  </si>
  <si>
    <t>FORTALECIMIENTO DEL PROGRAMA AMPLIADO DE INMUNIZACIONES A FIN DE ALCANZAR MAS DEL 95% EN COBERTURAS DE BIOLÓGICOS TRAZADORES EN LAS POBLACIONES OBJETO DEL PROGRAMA</t>
  </si>
  <si>
    <t>Desarrollar un proceso de intensificación del programa ampliado de inmunización del Municipio, en articulación con IPS y EAPB</t>
  </si>
  <si>
    <t>Apoyo logístico para mantenimiento ininterrumpido de las mesas de vacunación durante las jornadas (refrigerios) según lineamientos PAI</t>
  </si>
  <si>
    <t>JENIFER BONILLA</t>
  </si>
  <si>
    <t>Mantenimiento preventivo y correctivo a los equipos de la red de frio con los que cuente el municipio de Manizales (cuarto frío y neveras)</t>
  </si>
  <si>
    <t>Apoyo de recurso humano para las actividades de vacunación contra el covid-19 y  del programa ampliado de inmunizaciones</t>
  </si>
  <si>
    <t xml:space="preserve">Adquisición de equipos o insumos requeridos para el fortalecimiento de la red de frio del Programa Ampliado de Inmunizaciones </t>
  </si>
  <si>
    <t>Monitoreos rápidos de coberturas de vacunación y verificación de coberturas poblacionales de vacunación</t>
  </si>
  <si>
    <t>FORTALECIMIENTO DE SISTEMA OBLIGATORIO DE GARANTIA DE CALIDAD EN LA PRESTACIÓN DE SERVICIOS DE</t>
  </si>
  <si>
    <t>Cumplir el 100% de visitas de inspección, vigilancia y asistencia técnica a la Red de Prestadores de Servicios de Salud en el Municipio.</t>
  </si>
  <si>
    <t>Adelantar acciones que sean requeridas para la contratación del recurso humano necesario para apoyar la gestión administrativa, jur financiera; acciones de desarrollo, seguimiento y control de las obligaciones de los 4 componentes del Sistema obligatorio de la Garantía de la Calidad en los actores del SGSSS, se incluye la intervención en la atención en salud al usuario, esta actividad esta inmersa al Plan Nacional de Desarrollo</t>
  </si>
  <si>
    <t>EDWUIN ALBEIRO CORAL ESTRELLA</t>
  </si>
  <si>
    <t>ADQUISICION DE AMBULANCIAS COFINANCIACION MINSALUD</t>
  </si>
  <si>
    <t>Adquisición de ambulancias para el fortalecimiento de la capacidad tecnica en la prestación del servicio asistencial en salud en el municipio de Manizales, Caldas</t>
  </si>
  <si>
    <t>EQUIPAMIENTOS EDUCATIVOS</t>
  </si>
  <si>
    <t>EDUCACIÓN</t>
  </si>
  <si>
    <t xml:space="preserve">CALIDAD, COBERTURA Y FORTALECIMIENTO </t>
  </si>
  <si>
    <t>EDUCACIÓN SUPERIOR</t>
  </si>
  <si>
    <t>SECRETARIAS</t>
  </si>
  <si>
    <t>Suministrar ayuda y atención humanitaria inmediata a las víctimas del conflicto armado, en los términos de la ley 1448 del 2011</t>
  </si>
  <si>
    <t>Brindar atencion prioritaria y oportuna a la poblacion vulnerable como albergue, alojamiento, alimentacion.</t>
  </si>
  <si>
    <t>Implementar un plan anual para protección, promoción y garantía de los derechos humanos de las poblaciones étnicas</t>
  </si>
  <si>
    <t>Implementar un plan anual para protección, promoción y garantía de los derechos humanos de los grupos poblacionales de especial protección</t>
  </si>
  <si>
    <t>PRODUCTIVIDAD AGROPECUARIA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</si>
</sst>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_);_(* \(#,##0.00\);_(* \-??_);_(@_)"/>
    <numFmt numFmtId="165" formatCode="_(&quot;$ &quot;* #,##0.00_);_(&quot;$ &quot;* \(#,##0.00\);_(&quot;$ &quot;* \-??_);_(@_)"/>
    <numFmt numFmtId="166" formatCode="&quot; $ &quot;#,##0.00\ ;&quot; $ (&quot;#,##0.00\);&quot; $ -&quot;#\ ;@\ "/>
    <numFmt numFmtId="167" formatCode="_(&quot;$&quot;* #,##0.00_);_(&quot;$&quot;* \(#,##0.00\);_(&quot;$&quot;* \-??_);_(@_)"/>
    <numFmt numFmtId="168" formatCode="[$$-240A]#,##0.00;[Red]\([$$-240A]#,##0.00\)"/>
    <numFmt numFmtId="169" formatCode="&quot;$&quot;\ #,##0"/>
    <numFmt numFmtId="170" formatCode="_-&quot;$&quot;\ * #,##0_-;\-&quot;$&quot;\ * #,##0_-;_-&quot;$&quot;\ * &quot;-&quot;??_-;_-@_-"/>
    <numFmt numFmtId="171" formatCode="_-* #,##0_-;\-* #,##0_-;_-* &quot;-&quot;??_-;_-@_-"/>
    <numFmt numFmtId="172" formatCode="_(* #,##0_);_(* \(#,##0\);_(* &quot;-&quot;??_);_(@_)"/>
    <numFmt numFmtId="173" formatCode="_-[$$-409]* #,##0_ ;_-[$$-409]* \-#,##0\ ;_-[$$-409]* &quot;-&quot;??_ ;_-@_ "/>
  </numFmts>
  <fonts count="34" x14ac:knownFonts="1">
    <font>
      <sz val="11"/>
      <color indexed="8"/>
      <name val="Calibri"/>
      <family val="2"/>
    </font>
    <font>
      <sz val="11"/>
      <color theme="1"/>
      <name val="Calibri"/>
      <family val="2"/>
      <scheme val="minor"/>
    </font>
    <font>
      <sz val="12"/>
      <color indexed="8"/>
      <name val="Arial"/>
      <family val="2"/>
    </font>
    <font>
      <b/>
      <sz val="12"/>
      <color indexed="8"/>
      <name val="Arial"/>
      <family val="2"/>
    </font>
    <font>
      <b/>
      <sz val="12"/>
      <name val="Arial"/>
      <family val="2"/>
    </font>
    <font>
      <b/>
      <sz val="9"/>
      <color indexed="8"/>
      <name val="Arial"/>
      <family val="2"/>
    </font>
    <font>
      <sz val="10"/>
      <color indexed="8"/>
      <name val="Arial"/>
      <family val="2"/>
    </font>
    <font>
      <b/>
      <sz val="10"/>
      <color indexed="8"/>
      <name val="Arial"/>
      <family val="2"/>
    </font>
    <font>
      <sz val="11"/>
      <color indexed="9"/>
      <name val="Calibri"/>
      <family val="2"/>
    </font>
    <font>
      <sz val="11"/>
      <color indexed="52"/>
      <name val="Calibri"/>
      <family val="2"/>
    </font>
    <font>
      <b/>
      <sz val="11"/>
      <color indexed="63"/>
      <name val="Calibri"/>
      <family val="2"/>
    </font>
    <font>
      <b/>
      <sz val="11"/>
      <color indexed="56"/>
      <name val="Calibri"/>
      <family val="2"/>
    </font>
    <font>
      <b/>
      <sz val="11"/>
      <color indexed="9"/>
      <name val="Calibri"/>
      <family val="2"/>
    </font>
    <font>
      <b/>
      <sz val="15"/>
      <color indexed="56"/>
      <name val="Calibri"/>
      <family val="2"/>
    </font>
    <font>
      <sz val="11"/>
      <color indexed="20"/>
      <name val="Calibri"/>
      <family val="2"/>
    </font>
    <font>
      <sz val="11"/>
      <color indexed="10"/>
      <name val="Calibri"/>
      <family val="2"/>
    </font>
    <font>
      <b/>
      <sz val="13"/>
      <color indexed="56"/>
      <name val="Calibri"/>
      <family val="2"/>
    </font>
    <font>
      <sz val="11"/>
      <color indexed="62"/>
      <name val="Calibri"/>
      <family val="2"/>
    </font>
    <font>
      <i/>
      <sz val="11"/>
      <color indexed="23"/>
      <name val="Calibri"/>
      <family val="2"/>
    </font>
    <font>
      <b/>
      <sz val="11"/>
      <color indexed="52"/>
      <name val="Calibri"/>
      <family val="2"/>
    </font>
    <font>
      <sz val="11"/>
      <color indexed="60"/>
      <name val="Calibri"/>
      <family val="2"/>
    </font>
    <font>
      <b/>
      <sz val="11"/>
      <color indexed="8"/>
      <name val="Calibri"/>
      <family val="2"/>
    </font>
    <font>
      <sz val="11"/>
      <color indexed="17"/>
      <name val="Calibri"/>
      <family val="2"/>
    </font>
    <font>
      <sz val="10"/>
      <name val="Arial"/>
      <family val="2"/>
    </font>
    <font>
      <sz val="12"/>
      <name val="Arial"/>
      <family val="2"/>
    </font>
    <font>
      <sz val="11"/>
      <color indexed="8"/>
      <name val="Calibri"/>
      <family val="2"/>
    </font>
    <font>
      <b/>
      <sz val="14"/>
      <name val="Arial"/>
      <family val="2"/>
    </font>
    <font>
      <b/>
      <sz val="10"/>
      <name val="Arial"/>
      <family val="2"/>
    </font>
    <font>
      <sz val="10"/>
      <name val="SimSun"/>
    </font>
    <font>
      <sz val="11"/>
      <color theme="1"/>
      <name val="Arial"/>
      <family val="2"/>
    </font>
    <font>
      <sz val="10"/>
      <color rgb="FF000000"/>
      <name val="Arial"/>
      <family val="2"/>
    </font>
    <font>
      <sz val="10"/>
      <color rgb="FF242424"/>
      <name val="Arial"/>
      <family val="2"/>
    </font>
    <font>
      <sz val="10"/>
      <color theme="1"/>
      <name val="Arial"/>
      <family val="2"/>
    </font>
    <font>
      <i/>
      <sz val="10"/>
      <name val="Arial"/>
      <family val="2"/>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4" tint="0.59999389629810485"/>
        <bgColor indexed="23"/>
      </patternFill>
    </fill>
    <fill>
      <patternFill patternType="solid">
        <fgColor rgb="FFFFFF00"/>
        <bgColor indexed="64"/>
      </patternFill>
    </fill>
    <fill>
      <patternFill patternType="solid">
        <fgColor theme="0"/>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1">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2" fillId="4" borderId="0" applyNumberFormat="0" applyBorder="0" applyAlignment="0" applyProtection="0"/>
    <xf numFmtId="0" fontId="19" fillId="16" borderId="1" applyNumberFormat="0" applyAlignment="0" applyProtection="0"/>
    <xf numFmtId="0" fontId="12" fillId="17" borderId="2" applyNumberFormat="0" applyAlignment="0" applyProtection="0"/>
    <xf numFmtId="0" fontId="9" fillId="0" borderId="3" applyNumberFormat="0" applyFill="0" applyAlignment="0" applyProtection="0"/>
    <xf numFmtId="0" fontId="11"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7" fillId="7" borderId="1" applyNumberFormat="0" applyAlignment="0" applyProtection="0"/>
    <xf numFmtId="166" fontId="25" fillId="0" borderId="0"/>
    <xf numFmtId="0" fontId="25" fillId="0" borderId="0"/>
    <xf numFmtId="165" fontId="25" fillId="0" borderId="0" applyFill="0" applyBorder="0" applyAlignment="0" applyProtection="0"/>
    <xf numFmtId="0" fontId="14" fillId="3" borderId="0" applyNumberFormat="0" applyBorder="0" applyAlignment="0" applyProtection="0"/>
    <xf numFmtId="164" fontId="25" fillId="0" borderId="0" applyFill="0" applyBorder="0" applyAlignment="0" applyProtection="0"/>
    <xf numFmtId="164" fontId="25" fillId="0" borderId="0" applyFill="0" applyBorder="0" applyAlignment="0" applyProtection="0"/>
    <xf numFmtId="167" fontId="25" fillId="0" borderId="0" applyFill="0" applyBorder="0" applyAlignment="0" applyProtection="0"/>
    <xf numFmtId="0" fontId="20" fillId="22" borderId="0" applyNumberFormat="0" applyBorder="0" applyAlignment="0" applyProtection="0"/>
    <xf numFmtId="0" fontId="23" fillId="0" borderId="0"/>
    <xf numFmtId="0" fontId="23" fillId="0" borderId="0"/>
    <xf numFmtId="168" fontId="25" fillId="0" borderId="0"/>
    <xf numFmtId="0" fontId="6" fillId="0" borderId="0"/>
    <xf numFmtId="0" fontId="25" fillId="23" borderId="4" applyNumberFormat="0" applyAlignment="0" applyProtection="0"/>
    <xf numFmtId="0" fontId="10" fillId="16" borderId="5" applyNumberFormat="0" applyAlignment="0" applyProtection="0"/>
    <xf numFmtId="0" fontId="15" fillId="0" borderId="0" applyNumberFormat="0" applyFill="0" applyBorder="0" applyAlignment="0" applyProtection="0"/>
    <xf numFmtId="0" fontId="18" fillId="0" borderId="0" applyNumberFormat="0" applyFill="0" applyBorder="0" applyAlignment="0" applyProtection="0"/>
    <xf numFmtId="0" fontId="13" fillId="0" borderId="6" applyNumberFormat="0" applyFill="0" applyAlignment="0" applyProtection="0"/>
    <xf numFmtId="0" fontId="16" fillId="0" borderId="7" applyNumberFormat="0" applyFill="0" applyAlignment="0" applyProtection="0"/>
    <xf numFmtId="0" fontId="11" fillId="0" borderId="8" applyNumberFormat="0" applyFill="0" applyAlignment="0" applyProtection="0"/>
    <xf numFmtId="0" fontId="21" fillId="0" borderId="9" applyNumberFormat="0" applyFill="0" applyAlignment="0" applyProtection="0"/>
    <xf numFmtId="43" fontId="25" fillId="0" borderId="0" applyFont="0" applyFill="0" applyBorder="0" applyAlignment="0" applyProtection="0"/>
    <xf numFmtId="41"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44" fontId="25" fillId="0" borderId="0" applyFont="0" applyFill="0" applyBorder="0" applyAlignment="0" applyProtection="0"/>
    <xf numFmtId="0" fontId="29" fillId="0" borderId="0"/>
    <xf numFmtId="0" fontId="28" fillId="0" borderId="0"/>
    <xf numFmtId="0" fontId="1" fillId="0" borderId="0"/>
    <xf numFmtId="44" fontId="23" fillId="0" borderId="0" applyFont="0" applyFill="0" applyBorder="0" applyAlignment="0" applyProtection="0"/>
  </cellStyleXfs>
  <cellXfs count="181">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2" fillId="0" borderId="0" xfId="0" applyFont="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24" borderId="12" xfId="42" applyFont="1" applyFill="1" applyBorder="1" applyAlignment="1">
      <alignment horizontal="center" vertical="center" wrapText="1"/>
    </xf>
    <xf numFmtId="0" fontId="3" fillId="0" borderId="13" xfId="0" applyFont="1" applyBorder="1" applyAlignment="1">
      <alignment horizontal="center" vertical="center"/>
    </xf>
    <xf numFmtId="0" fontId="24" fillId="0" borderId="0" xfId="0" applyFont="1" applyAlignment="1">
      <alignment vertical="center"/>
    </xf>
    <xf numFmtId="0" fontId="4" fillId="0" borderId="0" xfId="0" applyFont="1" applyAlignment="1">
      <alignment horizontal="center" vertical="center" wrapText="1"/>
    </xf>
    <xf numFmtId="0" fontId="24" fillId="0" borderId="0" xfId="0" applyFont="1" applyAlignment="1">
      <alignment vertical="center" wrapText="1"/>
    </xf>
    <xf numFmtId="0" fontId="26" fillId="25" borderId="20" xfId="42" applyFont="1" applyFill="1" applyBorder="1" applyAlignment="1">
      <alignment horizontal="center" vertical="center" wrapText="1"/>
    </xf>
    <xf numFmtId="0" fontId="4" fillId="0" borderId="32" xfId="42" applyFont="1" applyBorder="1" applyAlignment="1">
      <alignment horizontal="left" vertical="center" wrapText="1"/>
    </xf>
    <xf numFmtId="0" fontId="4" fillId="0" borderId="11" xfId="42" applyFont="1" applyBorder="1" applyAlignment="1">
      <alignment horizontal="left" vertical="center" wrapText="1"/>
    </xf>
    <xf numFmtId="0" fontId="5" fillId="25" borderId="20" xfId="0" applyFont="1" applyFill="1" applyBorder="1" applyAlignment="1">
      <alignment horizontal="center" vertical="center"/>
    </xf>
    <xf numFmtId="0" fontId="5" fillId="25" borderId="21" xfId="0" applyFont="1" applyFill="1" applyBorder="1" applyAlignment="1">
      <alignment horizontal="center" vertical="center"/>
    </xf>
    <xf numFmtId="0" fontId="5" fillId="25" borderId="23" xfId="0" applyFont="1" applyFill="1" applyBorder="1" applyAlignment="1">
      <alignment horizontal="center" vertical="center"/>
    </xf>
    <xf numFmtId="0" fontId="5" fillId="25" borderId="25" xfId="0" applyFont="1" applyFill="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3" fillId="0" borderId="20" xfId="0" applyFont="1" applyBorder="1" applyAlignment="1">
      <alignment vertical="center"/>
    </xf>
    <xf numFmtId="0" fontId="3" fillId="0" borderId="11" xfId="0" applyFont="1" applyBorder="1" applyAlignment="1">
      <alignment vertical="center"/>
    </xf>
    <xf numFmtId="0" fontId="21" fillId="0" borderId="0" xfId="0" applyFont="1"/>
    <xf numFmtId="0" fontId="26" fillId="25" borderId="12" xfId="42" applyFont="1" applyFill="1" applyBorder="1" applyAlignment="1">
      <alignment horizontal="center" vertical="center" wrapText="1"/>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14" fontId="3" fillId="0" borderId="29" xfId="0" applyNumberFormat="1"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5" fillId="25" borderId="29" xfId="0" applyFont="1" applyFill="1" applyBorder="1" applyAlignment="1">
      <alignment horizontal="center" vertical="center" wrapText="1"/>
    </xf>
    <xf numFmtId="0" fontId="5" fillId="25" borderId="30"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6" fillId="25" borderId="20" xfId="42" applyFont="1" applyFill="1" applyBorder="1" applyAlignment="1">
      <alignment horizontal="center" vertical="center" wrapText="1"/>
    </xf>
    <xf numFmtId="0" fontId="26" fillId="25" borderId="11" xfId="42" applyFont="1" applyFill="1" applyBorder="1" applyAlignment="1">
      <alignment horizontal="center" vertical="center" wrapText="1"/>
    </xf>
    <xf numFmtId="0" fontId="26" fillId="25" borderId="21" xfId="42" applyFont="1" applyFill="1" applyBorder="1" applyAlignment="1">
      <alignment horizontal="center" vertical="center" wrapText="1"/>
    </xf>
    <xf numFmtId="0" fontId="4" fillId="0" borderId="31" xfId="42" applyFont="1" applyBorder="1" applyAlignment="1">
      <alignment horizontal="left" vertical="center" wrapText="1"/>
    </xf>
    <xf numFmtId="0" fontId="4" fillId="0" borderId="32" xfId="42" applyFont="1" applyBorder="1" applyAlignment="1">
      <alignment horizontal="left" vertical="center" wrapText="1"/>
    </xf>
    <xf numFmtId="14" fontId="4" fillId="0" borderId="32" xfId="42" applyNumberFormat="1" applyFont="1" applyBorder="1" applyAlignment="1">
      <alignment horizontal="center" vertical="center" wrapText="1"/>
    </xf>
    <xf numFmtId="0" fontId="4" fillId="0" borderId="32" xfId="42" applyFont="1" applyBorder="1" applyAlignment="1">
      <alignment horizontal="center" vertical="center" wrapText="1"/>
    </xf>
    <xf numFmtId="0" fontId="4" fillId="0" borderId="10" xfId="42" applyFont="1" applyBorder="1" applyAlignment="1">
      <alignment horizontal="left" vertical="center" wrapText="1"/>
    </xf>
    <xf numFmtId="0" fontId="4" fillId="0" borderId="11" xfId="42" applyFont="1" applyBorder="1" applyAlignment="1">
      <alignment horizontal="left" vertical="center" wrapText="1"/>
    </xf>
    <xf numFmtId="0" fontId="4" fillId="0" borderId="21" xfId="42" applyFont="1" applyBorder="1" applyAlignment="1">
      <alignment horizontal="left" vertical="center" wrapText="1"/>
    </xf>
    <xf numFmtId="0" fontId="4" fillId="0" borderId="20" xfId="42" applyFont="1" applyBorder="1" applyAlignment="1">
      <alignment horizontal="center" vertical="center" wrapText="1"/>
    </xf>
    <xf numFmtId="0" fontId="4" fillId="0" borderId="11" xfId="42" applyFont="1" applyBorder="1" applyAlignment="1">
      <alignment horizontal="center" vertical="center" wrapText="1"/>
    </xf>
    <xf numFmtId="0" fontId="3" fillId="25" borderId="22" xfId="0" applyFont="1" applyFill="1" applyBorder="1" applyAlignment="1">
      <alignment horizontal="center" vertical="center"/>
    </xf>
    <xf numFmtId="0" fontId="3" fillId="25" borderId="13" xfId="0" applyFont="1" applyFill="1" applyBorder="1" applyAlignment="1">
      <alignment horizontal="center" vertical="center"/>
    </xf>
    <xf numFmtId="0" fontId="3" fillId="25" borderId="23" xfId="0" applyFont="1" applyFill="1" applyBorder="1" applyAlignment="1">
      <alignment horizontal="center" vertical="center"/>
    </xf>
    <xf numFmtId="0" fontId="3" fillId="25" borderId="24" xfId="0" applyFont="1" applyFill="1" applyBorder="1" applyAlignment="1">
      <alignment horizontal="center" vertical="center"/>
    </xf>
    <xf numFmtId="0" fontId="3" fillId="25" borderId="14" xfId="0" applyFont="1" applyFill="1" applyBorder="1" applyAlignment="1">
      <alignment horizontal="center" vertical="center"/>
    </xf>
    <xf numFmtId="0" fontId="3" fillId="25" borderId="25" xfId="0" applyFont="1" applyFill="1" applyBorder="1" applyAlignment="1">
      <alignment horizontal="center" vertical="center"/>
    </xf>
    <xf numFmtId="0" fontId="7" fillId="25" borderId="20" xfId="0" applyFont="1" applyFill="1" applyBorder="1" applyAlignment="1">
      <alignment horizontal="center" vertical="center"/>
    </xf>
    <xf numFmtId="0" fontId="7" fillId="25" borderId="21" xfId="0" applyFont="1" applyFill="1" applyBorder="1" applyAlignment="1">
      <alignment horizontal="center" vertical="center"/>
    </xf>
    <xf numFmtId="0" fontId="7" fillId="25" borderId="12" xfId="0" applyFont="1" applyFill="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7" fillId="0" borderId="2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9" xfId="0" applyFont="1" applyBorder="1" applyAlignment="1">
      <alignment horizontal="center" vertical="center" wrapText="1"/>
    </xf>
    <xf numFmtId="0" fontId="3" fillId="0" borderId="12" xfId="0" applyFont="1" applyBorder="1" applyAlignment="1">
      <alignment horizontal="center" vertical="center"/>
    </xf>
    <xf numFmtId="0" fontId="23" fillId="26" borderId="12" xfId="42" applyFont="1" applyFill="1" applyBorder="1" applyAlignment="1">
      <alignment horizontal="center" vertical="center" wrapText="1"/>
    </xf>
    <xf numFmtId="1" fontId="23" fillId="26" borderId="12" xfId="42" quotePrefix="1" applyNumberFormat="1" applyFont="1" applyFill="1" applyBorder="1" applyAlignment="1">
      <alignment horizontal="center" vertical="center" wrapText="1"/>
    </xf>
    <xf numFmtId="9" fontId="23" fillId="26" borderId="12" xfId="55" applyFont="1" applyFill="1" applyBorder="1" applyAlignment="1">
      <alignment horizontal="center" vertical="center" wrapText="1"/>
    </xf>
    <xf numFmtId="9" fontId="23" fillId="26" borderId="12" xfId="42" applyNumberFormat="1" applyFont="1" applyFill="1" applyBorder="1" applyAlignment="1">
      <alignment horizontal="center" vertical="center" wrapText="1"/>
    </xf>
    <xf numFmtId="10" fontId="23" fillId="26" borderId="12" xfId="42" applyNumberFormat="1" applyFont="1" applyFill="1" applyBorder="1" applyAlignment="1">
      <alignment horizontal="center" vertical="center" wrapText="1"/>
    </xf>
    <xf numFmtId="0" fontId="23" fillId="26" borderId="12" xfId="42" applyFont="1" applyFill="1" applyBorder="1" applyAlignment="1">
      <alignment horizontal="left" vertical="center" wrapText="1"/>
    </xf>
    <xf numFmtId="1" fontId="23" fillId="26" borderId="12" xfId="42" applyNumberFormat="1" applyFont="1" applyFill="1" applyBorder="1" applyAlignment="1">
      <alignment horizontal="center" vertical="center" wrapText="1"/>
    </xf>
    <xf numFmtId="0" fontId="6" fillId="26" borderId="12" xfId="0" applyFont="1" applyFill="1" applyBorder="1" applyAlignment="1">
      <alignment horizontal="center" vertical="center" wrapText="1"/>
    </xf>
    <xf numFmtId="2" fontId="23" fillId="26" borderId="12" xfId="42" applyNumberFormat="1" applyFont="1" applyFill="1" applyBorder="1" applyAlignment="1">
      <alignment horizontal="center" vertical="center" wrapText="1"/>
    </xf>
    <xf numFmtId="9" fontId="6" fillId="26" borderId="12" xfId="0" applyNumberFormat="1" applyFont="1" applyFill="1" applyBorder="1" applyAlignment="1">
      <alignment horizontal="center" vertical="center" wrapText="1"/>
    </xf>
    <xf numFmtId="0" fontId="23" fillId="26" borderId="12" xfId="0" applyFont="1" applyFill="1" applyBorder="1" applyAlignment="1">
      <alignment horizontal="center" vertical="center" wrapText="1"/>
    </xf>
    <xf numFmtId="1" fontId="23" fillId="26" borderId="12" xfId="0" applyNumberFormat="1" applyFont="1" applyFill="1" applyBorder="1" applyAlignment="1">
      <alignment horizontal="center" vertical="center" wrapText="1"/>
    </xf>
    <xf numFmtId="9" fontId="23" fillId="26" borderId="12" xfId="0" applyNumberFormat="1" applyFont="1" applyFill="1" applyBorder="1" applyAlignment="1">
      <alignment horizontal="center" vertical="center" wrapText="1"/>
    </xf>
    <xf numFmtId="1" fontId="6" fillId="26" borderId="12" xfId="0" applyNumberFormat="1" applyFont="1" applyFill="1" applyBorder="1" applyAlignment="1">
      <alignment horizontal="center" vertical="center" wrapText="1"/>
    </xf>
    <xf numFmtId="0" fontId="23" fillId="26" borderId="12" xfId="0" applyFont="1" applyFill="1" applyBorder="1" applyAlignment="1">
      <alignment horizontal="center" vertical="center"/>
    </xf>
    <xf numFmtId="0" fontId="30" fillId="26" borderId="12" xfId="0" applyFont="1" applyFill="1" applyBorder="1" applyAlignment="1">
      <alignment horizontal="center" vertical="center" wrapText="1"/>
    </xf>
    <xf numFmtId="0" fontId="23" fillId="26" borderId="12" xfId="42" applyFont="1" applyFill="1" applyBorder="1" applyAlignment="1">
      <alignment horizontal="center" vertical="center" wrapText="1"/>
    </xf>
    <xf numFmtId="0" fontId="23" fillId="26" borderId="12" xfId="59" applyFont="1" applyFill="1" applyBorder="1" applyAlignment="1">
      <alignment horizontal="center" vertical="center" wrapText="1"/>
    </xf>
    <xf numFmtId="0" fontId="6" fillId="26" borderId="12" xfId="0" applyFont="1" applyFill="1" applyBorder="1" applyAlignment="1">
      <alignment horizontal="center" vertical="center" wrapText="1"/>
    </xf>
    <xf numFmtId="0" fontId="23" fillId="26" borderId="12" xfId="0" applyFont="1" applyFill="1" applyBorder="1" applyAlignment="1">
      <alignment horizontal="center" vertical="center" wrapText="1"/>
    </xf>
    <xf numFmtId="0" fontId="23" fillId="26" borderId="12" xfId="0" applyFont="1" applyFill="1" applyBorder="1" applyAlignment="1">
      <alignment horizontal="center" vertical="center"/>
    </xf>
    <xf numFmtId="9" fontId="23" fillId="26" borderId="12" xfId="0" applyNumberFormat="1" applyFont="1" applyFill="1" applyBorder="1" applyAlignment="1">
      <alignment horizontal="center" vertical="center"/>
    </xf>
    <xf numFmtId="3" fontId="6" fillId="26" borderId="12" xfId="0" applyNumberFormat="1" applyFont="1" applyFill="1" applyBorder="1" applyAlignment="1">
      <alignment horizontal="center" vertical="center" wrapText="1"/>
    </xf>
    <xf numFmtId="0" fontId="31" fillId="26" borderId="12" xfId="0" applyFont="1" applyFill="1" applyBorder="1" applyAlignment="1">
      <alignment horizontal="center" vertical="center"/>
    </xf>
    <xf numFmtId="1" fontId="31" fillId="26" borderId="12" xfId="0" applyNumberFormat="1" applyFont="1" applyFill="1" applyBorder="1" applyAlignment="1">
      <alignment horizontal="center" vertical="center"/>
    </xf>
    <xf numFmtId="0" fontId="31" fillId="26" borderId="12" xfId="0" applyFont="1" applyFill="1" applyBorder="1" applyAlignment="1">
      <alignment horizontal="center" vertical="center" wrapText="1"/>
    </xf>
    <xf numFmtId="9" fontId="23" fillId="26" borderId="12" xfId="0" applyNumberFormat="1" applyFont="1" applyFill="1" applyBorder="1" applyAlignment="1">
      <alignment horizontal="center" vertical="center"/>
    </xf>
    <xf numFmtId="0" fontId="30" fillId="26" borderId="12" xfId="0" applyFont="1" applyFill="1" applyBorder="1" applyAlignment="1">
      <alignment horizontal="center" vertical="center"/>
    </xf>
    <xf numFmtId="43" fontId="6" fillId="26" borderId="12" xfId="51" applyFont="1" applyFill="1" applyBorder="1" applyAlignment="1">
      <alignment horizontal="center" vertical="center" wrapText="1"/>
    </xf>
    <xf numFmtId="9" fontId="6" fillId="26" borderId="12" xfId="51" applyNumberFormat="1" applyFont="1" applyFill="1" applyBorder="1" applyAlignment="1">
      <alignment horizontal="center" vertical="center" wrapText="1"/>
    </xf>
    <xf numFmtId="9" fontId="6" fillId="26" borderId="12" xfId="0" applyNumberFormat="1" applyFont="1" applyFill="1" applyBorder="1" applyAlignment="1">
      <alignment horizontal="center" vertical="center" wrapText="1"/>
    </xf>
    <xf numFmtId="0" fontId="23" fillId="26" borderId="12" xfId="42" quotePrefix="1" applyFont="1" applyFill="1" applyBorder="1" applyAlignment="1">
      <alignment horizontal="center" vertical="center" wrapText="1"/>
    </xf>
    <xf numFmtId="0" fontId="23" fillId="26" borderId="12" xfId="59" applyFont="1" applyFill="1" applyBorder="1" applyAlignment="1">
      <alignment horizontal="center" vertical="center"/>
    </xf>
    <xf numFmtId="0" fontId="23" fillId="26" borderId="12" xfId="59" applyFont="1" applyFill="1" applyBorder="1" applyAlignment="1">
      <alignment horizontal="center" vertical="center" wrapText="1"/>
    </xf>
    <xf numFmtId="9" fontId="23" fillId="26" borderId="12" xfId="59" applyNumberFormat="1" applyFont="1" applyFill="1" applyBorder="1" applyAlignment="1">
      <alignment horizontal="center" vertical="center"/>
    </xf>
    <xf numFmtId="1" fontId="6" fillId="26" borderId="12" xfId="0" applyNumberFormat="1" applyFont="1" applyFill="1" applyBorder="1" applyAlignment="1">
      <alignment horizontal="center" vertical="center"/>
    </xf>
    <xf numFmtId="171" fontId="6" fillId="26" borderId="12" xfId="0" applyNumberFormat="1" applyFont="1" applyFill="1" applyBorder="1" applyAlignment="1">
      <alignment horizontal="center" vertical="center" wrapText="1"/>
    </xf>
    <xf numFmtId="1" fontId="23" fillId="26" borderId="12" xfId="0" applyNumberFormat="1" applyFont="1" applyFill="1" applyBorder="1" applyAlignment="1">
      <alignment horizontal="center" vertical="center"/>
    </xf>
    <xf numFmtId="1" fontId="33" fillId="26" borderId="12" xfId="0" applyNumberFormat="1" applyFont="1" applyFill="1" applyBorder="1" applyAlignment="1">
      <alignment horizontal="center" vertical="center" wrapText="1"/>
    </xf>
    <xf numFmtId="1" fontId="30" fillId="26" borderId="12" xfId="0" applyNumberFormat="1" applyFont="1" applyFill="1" applyBorder="1" applyAlignment="1">
      <alignment horizontal="center" vertical="center" wrapText="1"/>
    </xf>
    <xf numFmtId="9" fontId="30" fillId="26" borderId="12" xfId="0" applyNumberFormat="1" applyFont="1" applyFill="1" applyBorder="1" applyAlignment="1">
      <alignment horizontal="center" vertical="center" wrapText="1"/>
    </xf>
    <xf numFmtId="0" fontId="6" fillId="26" borderId="12" xfId="0" applyFont="1" applyFill="1" applyBorder="1" applyAlignment="1">
      <alignment horizontal="left" vertical="center" wrapText="1"/>
    </xf>
    <xf numFmtId="0" fontId="23" fillId="26" borderId="12" xfId="0" applyFont="1" applyFill="1" applyBorder="1" applyAlignment="1">
      <alignment horizontal="left" vertical="center" wrapText="1"/>
    </xf>
    <xf numFmtId="0" fontId="23" fillId="26" borderId="12" xfId="0" quotePrefix="1" applyFont="1" applyFill="1" applyBorder="1" applyAlignment="1">
      <alignment horizontal="left" vertical="center" wrapText="1"/>
    </xf>
    <xf numFmtId="0" fontId="6" fillId="26" borderId="12" xfId="0" applyFont="1" applyFill="1" applyBorder="1" applyAlignment="1">
      <alignment horizontal="left" vertical="center" wrapText="1"/>
    </xf>
    <xf numFmtId="0" fontId="30" fillId="26" borderId="12" xfId="0" applyFont="1" applyFill="1" applyBorder="1" applyAlignment="1">
      <alignment horizontal="left" vertical="center" wrapText="1"/>
    </xf>
    <xf numFmtId="0" fontId="31" fillId="26" borderId="12" xfId="0" applyFont="1" applyFill="1" applyBorder="1" applyAlignment="1">
      <alignment horizontal="left" vertical="center" wrapText="1"/>
    </xf>
    <xf numFmtId="0" fontId="30" fillId="26" borderId="12" xfId="0" applyFont="1" applyFill="1" applyBorder="1" applyAlignment="1">
      <alignment horizontal="left" vertical="center"/>
    </xf>
    <xf numFmtId="9" fontId="23" fillId="26" borderId="12" xfId="42" applyNumberFormat="1" applyFont="1" applyFill="1" applyBorder="1" applyAlignment="1">
      <alignment horizontal="left" vertical="center" wrapText="1"/>
    </xf>
    <xf numFmtId="9" fontId="6" fillId="26" borderId="12" xfId="0" applyNumberFormat="1" applyFont="1" applyFill="1" applyBorder="1" applyAlignment="1">
      <alignment horizontal="left" vertical="center" wrapText="1"/>
    </xf>
    <xf numFmtId="0" fontId="23" fillId="26" borderId="12" xfId="59" applyFont="1" applyFill="1" applyBorder="1" applyAlignment="1">
      <alignment horizontal="left" vertical="center" wrapText="1"/>
    </xf>
    <xf numFmtId="0" fontId="33" fillId="26" borderId="12" xfId="0" applyFont="1" applyFill="1" applyBorder="1" applyAlignment="1">
      <alignment horizontal="left" vertical="center" wrapText="1"/>
    </xf>
    <xf numFmtId="0" fontId="6" fillId="26" borderId="12" xfId="0" applyFont="1" applyFill="1" applyBorder="1" applyAlignment="1">
      <alignment vertical="center" wrapText="1"/>
    </xf>
    <xf numFmtId="0" fontId="23" fillId="26" borderId="12" xfId="42" applyFont="1" applyFill="1" applyBorder="1" applyAlignment="1">
      <alignment vertical="center" wrapText="1"/>
    </xf>
    <xf numFmtId="1" fontId="23" fillId="26" borderId="12" xfId="42" applyNumberFormat="1" applyFont="1" applyFill="1" applyBorder="1" applyAlignment="1">
      <alignment vertical="center" wrapText="1"/>
    </xf>
    <xf numFmtId="9" fontId="6" fillId="26" borderId="12" xfId="0" applyNumberFormat="1" applyFont="1" applyFill="1" applyBorder="1" applyAlignment="1">
      <alignment vertical="center" wrapText="1"/>
    </xf>
    <xf numFmtId="9" fontId="23" fillId="26" borderId="12" xfId="42" applyNumberFormat="1" applyFont="1" applyFill="1" applyBorder="1" applyAlignment="1">
      <alignment vertical="center" wrapText="1"/>
    </xf>
    <xf numFmtId="0" fontId="23" fillId="0" borderId="12" xfId="42" applyFont="1" applyBorder="1" applyAlignment="1">
      <alignment horizontal="center" vertical="center" wrapText="1"/>
    </xf>
    <xf numFmtId="0" fontId="23" fillId="0" borderId="12" xfId="42" applyFont="1" applyBorder="1" applyAlignment="1">
      <alignment horizontal="left" vertical="center" wrapText="1"/>
    </xf>
    <xf numFmtId="1" fontId="23" fillId="0" borderId="12" xfId="42" applyNumberFormat="1" applyFont="1" applyBorder="1" applyAlignment="1">
      <alignment horizontal="center" vertical="center" wrapText="1"/>
    </xf>
    <xf numFmtId="9" fontId="23" fillId="0" borderId="12" xfId="42" applyNumberFormat="1" applyFont="1" applyBorder="1" applyAlignment="1">
      <alignment horizontal="center" vertical="center" wrapText="1"/>
    </xf>
    <xf numFmtId="172" fontId="23" fillId="0" borderId="12" xfId="51" applyNumberFormat="1" applyFont="1" applyFill="1" applyBorder="1" applyAlignment="1">
      <alignment horizontal="center" vertical="center" wrapText="1"/>
    </xf>
    <xf numFmtId="0" fontId="6" fillId="0" borderId="12" xfId="0" applyFont="1" applyBorder="1" applyAlignment="1">
      <alignment vertical="center" wrapText="1"/>
    </xf>
    <xf numFmtId="9" fontId="23" fillId="0" borderId="12" xfId="55" applyFont="1" applyBorder="1" applyAlignment="1">
      <alignment horizontal="center" vertical="center" wrapText="1"/>
    </xf>
    <xf numFmtId="0" fontId="23" fillId="0" borderId="12" xfId="0" applyFont="1" applyBorder="1" applyAlignment="1">
      <alignment horizontal="center" vertical="center" wrapText="1"/>
    </xf>
    <xf numFmtId="0" fontId="23" fillId="0" borderId="12" xfId="0" applyFont="1" applyBorder="1" applyAlignment="1">
      <alignment horizontal="left" vertical="center" wrapText="1"/>
    </xf>
    <xf numFmtId="0" fontId="30" fillId="0" borderId="12" xfId="0" applyFont="1" applyBorder="1" applyAlignment="1">
      <alignment vertical="center" wrapText="1"/>
    </xf>
    <xf numFmtId="1" fontId="23" fillId="0" borderId="12" xfId="55" applyNumberFormat="1" applyFont="1" applyBorder="1" applyAlignment="1">
      <alignment horizontal="center" vertical="center" wrapText="1"/>
    </xf>
    <xf numFmtId="172" fontId="6" fillId="0" borderId="12" xfId="51" applyNumberFormat="1" applyFont="1" applyFill="1" applyBorder="1" applyAlignment="1">
      <alignment vertical="center" wrapText="1"/>
    </xf>
    <xf numFmtId="0" fontId="23" fillId="26" borderId="12" xfId="0" applyFont="1" applyFill="1" applyBorder="1" applyAlignment="1">
      <alignment vertical="center" wrapText="1"/>
    </xf>
    <xf numFmtId="9" fontId="23" fillId="26" borderId="12" xfId="0" applyNumberFormat="1" applyFont="1" applyFill="1" applyBorder="1" applyAlignment="1">
      <alignment vertical="center"/>
    </xf>
    <xf numFmtId="169" fontId="2" fillId="0" borderId="0" xfId="0" applyNumberFormat="1" applyFont="1" applyAlignment="1">
      <alignment vertical="center" wrapText="1"/>
    </xf>
    <xf numFmtId="169" fontId="3" fillId="0" borderId="0" xfId="0" applyNumberFormat="1" applyFont="1" applyAlignment="1">
      <alignment vertical="center" wrapText="1"/>
    </xf>
    <xf numFmtId="4" fontId="24" fillId="0" borderId="0" xfId="0" applyNumberFormat="1" applyFont="1" applyAlignment="1">
      <alignment vertical="center" wrapText="1"/>
    </xf>
    <xf numFmtId="169" fontId="23" fillId="0" borderId="12" xfId="42" applyNumberFormat="1" applyFont="1" applyFill="1" applyBorder="1" applyAlignment="1">
      <alignment horizontal="center" vertical="center" wrapText="1"/>
    </xf>
    <xf numFmtId="169" fontId="6" fillId="0" borderId="12" xfId="0" applyNumberFormat="1" applyFont="1" applyFill="1" applyBorder="1" applyAlignment="1">
      <alignment horizontal="center" vertical="center" wrapText="1"/>
    </xf>
    <xf numFmtId="42" fontId="23" fillId="0" borderId="12" xfId="54" applyFont="1" applyFill="1" applyBorder="1" applyAlignment="1">
      <alignment horizontal="center" vertical="center" wrapText="1"/>
    </xf>
    <xf numFmtId="44" fontId="6" fillId="0" borderId="12" xfId="53" applyFont="1" applyFill="1" applyBorder="1" applyAlignment="1">
      <alignment horizontal="center" vertical="center" wrapText="1"/>
    </xf>
    <xf numFmtId="170" fontId="23" fillId="0" borderId="12" xfId="56" applyNumberFormat="1" applyFont="1" applyFill="1" applyBorder="1" applyAlignment="1">
      <alignment horizontal="center" vertical="center" wrapText="1"/>
    </xf>
    <xf numFmtId="170" fontId="6" fillId="0" borderId="12" xfId="56" applyNumberFormat="1" applyFont="1" applyFill="1" applyBorder="1" applyAlignment="1">
      <alignment horizontal="center" vertical="center" wrapText="1"/>
    </xf>
    <xf numFmtId="170" fontId="23" fillId="0" borderId="12" xfId="0" applyNumberFormat="1" applyFont="1" applyFill="1" applyBorder="1" applyAlignment="1">
      <alignment horizontal="center" vertical="center" wrapText="1"/>
    </xf>
    <xf numFmtId="170" fontId="23" fillId="0" borderId="12" xfId="0" applyNumberFormat="1" applyFont="1" applyFill="1" applyBorder="1" applyAlignment="1">
      <alignment horizontal="center" vertical="center" wrapText="1"/>
    </xf>
    <xf numFmtId="171" fontId="6" fillId="0" borderId="12" xfId="51" applyNumberFormat="1" applyFont="1" applyFill="1" applyBorder="1" applyAlignment="1">
      <alignment horizontal="center" vertical="center" wrapText="1"/>
    </xf>
    <xf numFmtId="170" fontId="23" fillId="0" borderId="12" xfId="53" applyNumberFormat="1" applyFont="1" applyFill="1" applyBorder="1" applyAlignment="1">
      <alignment horizontal="center" vertical="center" wrapText="1"/>
    </xf>
    <xf numFmtId="170" fontId="6" fillId="0" borderId="12" xfId="53" applyNumberFormat="1" applyFont="1" applyFill="1" applyBorder="1" applyAlignment="1">
      <alignment horizontal="center" vertical="center" wrapText="1"/>
    </xf>
    <xf numFmtId="3" fontId="6" fillId="0" borderId="12" xfId="0" applyNumberFormat="1" applyFont="1" applyFill="1" applyBorder="1" applyAlignment="1">
      <alignment horizontal="center" vertical="center" wrapText="1"/>
    </xf>
    <xf numFmtId="3" fontId="30" fillId="0" borderId="12" xfId="0" applyNumberFormat="1" applyFont="1" applyFill="1" applyBorder="1" applyAlignment="1">
      <alignment vertical="center" wrapText="1"/>
    </xf>
    <xf numFmtId="41" fontId="23" fillId="0" borderId="12" xfId="52" applyFont="1" applyFill="1" applyBorder="1" applyAlignment="1">
      <alignment horizontal="center" vertical="center" wrapText="1"/>
    </xf>
    <xf numFmtId="44" fontId="23" fillId="0" borderId="12" xfId="53" applyFont="1" applyFill="1" applyBorder="1" applyAlignment="1">
      <alignment horizontal="center" vertical="center" wrapText="1"/>
    </xf>
    <xf numFmtId="3" fontId="23" fillId="0" borderId="0" xfId="0" applyNumberFormat="1" applyFont="1" applyFill="1" applyAlignment="1">
      <alignment vertical="center" wrapText="1"/>
    </xf>
    <xf numFmtId="3" fontId="23" fillId="0" borderId="12" xfId="0" applyNumberFormat="1" applyFont="1" applyFill="1" applyBorder="1" applyAlignment="1">
      <alignment vertical="center" wrapText="1"/>
    </xf>
    <xf numFmtId="3" fontId="23" fillId="0" borderId="12" xfId="0" applyNumberFormat="1" applyFont="1" applyFill="1" applyBorder="1" applyAlignment="1">
      <alignment horizontal="right" vertical="center"/>
    </xf>
    <xf numFmtId="4" fontId="23" fillId="0" borderId="12" xfId="0" applyNumberFormat="1" applyFont="1" applyFill="1" applyBorder="1" applyAlignment="1">
      <alignment horizontal="right" vertical="center"/>
    </xf>
    <xf numFmtId="43" fontId="6" fillId="0" borderId="12" xfId="51" applyFont="1" applyFill="1" applyBorder="1" applyAlignment="1">
      <alignment horizontal="center" vertical="center"/>
    </xf>
    <xf numFmtId="42" fontId="6" fillId="0" borderId="12" xfId="54" applyFont="1" applyFill="1" applyBorder="1" applyAlignment="1">
      <alignment horizontal="center" vertical="center" wrapText="1"/>
    </xf>
    <xf numFmtId="170" fontId="23" fillId="0" borderId="12" xfId="53" applyNumberFormat="1" applyFont="1" applyFill="1" applyBorder="1" applyAlignment="1">
      <alignment horizontal="center" vertical="center"/>
    </xf>
    <xf numFmtId="171" fontId="6" fillId="0" borderId="12" xfId="0" applyNumberFormat="1" applyFont="1" applyFill="1" applyBorder="1" applyAlignment="1">
      <alignment horizontal="center" vertical="center" wrapText="1"/>
    </xf>
    <xf numFmtId="173" fontId="23" fillId="0" borderId="12" xfId="42" applyNumberFormat="1" applyFont="1" applyFill="1" applyBorder="1" applyAlignment="1">
      <alignment horizontal="center" vertical="center" wrapText="1"/>
    </xf>
    <xf numFmtId="173" fontId="30" fillId="0" borderId="12" xfId="42" applyNumberFormat="1" applyFont="1" applyFill="1" applyBorder="1" applyAlignment="1">
      <alignment horizontal="center" vertical="center" wrapText="1"/>
    </xf>
    <xf numFmtId="173" fontId="32" fillId="0" borderId="12" xfId="42" applyNumberFormat="1" applyFont="1" applyFill="1" applyBorder="1" applyAlignment="1">
      <alignment horizontal="center" vertical="center" wrapText="1"/>
    </xf>
    <xf numFmtId="3" fontId="23" fillId="0" borderId="12" xfId="0" applyNumberFormat="1" applyFont="1" applyFill="1" applyBorder="1" applyAlignment="1">
      <alignment horizontal="center" vertical="center" wrapText="1"/>
    </xf>
    <xf numFmtId="3" fontId="30" fillId="0" borderId="12" xfId="0" applyNumberFormat="1" applyFont="1" applyFill="1" applyBorder="1" applyAlignment="1">
      <alignment horizontal="center" vertical="center" wrapText="1"/>
    </xf>
    <xf numFmtId="3" fontId="23" fillId="0" borderId="12" xfId="0" applyNumberFormat="1" applyFont="1" applyFill="1" applyBorder="1" applyAlignment="1">
      <alignment horizontal="center" vertical="center"/>
    </xf>
    <xf numFmtId="4" fontId="23" fillId="0" borderId="12" xfId="0" applyNumberFormat="1" applyFont="1" applyFill="1" applyBorder="1" applyAlignment="1">
      <alignment horizontal="center" vertical="center" wrapText="1"/>
    </xf>
    <xf numFmtId="6" fontId="23" fillId="0" borderId="12" xfId="0" applyNumberFormat="1" applyFont="1" applyFill="1" applyBorder="1" applyAlignment="1">
      <alignment horizontal="center" vertical="center" wrapText="1"/>
    </xf>
  </cellXfs>
  <cellStyles count="61">
    <cellStyle name="20% - Énfasis1 1" xfId="1" xr:uid="{00000000-0005-0000-0000-000000000000}"/>
    <cellStyle name="20% - Énfasis2 1" xfId="2" xr:uid="{00000000-0005-0000-0000-000001000000}"/>
    <cellStyle name="20% - Énfasis3 1" xfId="3" xr:uid="{00000000-0005-0000-0000-000002000000}"/>
    <cellStyle name="20% - Énfasis4 1" xfId="4" xr:uid="{00000000-0005-0000-0000-000003000000}"/>
    <cellStyle name="20% - Énfasis5 1" xfId="5" xr:uid="{00000000-0005-0000-0000-000004000000}"/>
    <cellStyle name="20% - Énfasis6 1" xfId="6" xr:uid="{00000000-0005-0000-0000-000005000000}"/>
    <cellStyle name="40% - Énfasis1 1" xfId="7" xr:uid="{00000000-0005-0000-0000-000006000000}"/>
    <cellStyle name="40% - Énfasis2 1" xfId="8" xr:uid="{00000000-0005-0000-0000-000007000000}"/>
    <cellStyle name="40% - Énfasis3 1" xfId="9" xr:uid="{00000000-0005-0000-0000-000008000000}"/>
    <cellStyle name="40% - Énfasis4 1" xfId="10" xr:uid="{00000000-0005-0000-0000-000009000000}"/>
    <cellStyle name="40% - Énfasis5 1" xfId="11" xr:uid="{00000000-0005-0000-0000-00000A000000}"/>
    <cellStyle name="40% - Énfasis6 1" xfId="12" xr:uid="{00000000-0005-0000-0000-00000B000000}"/>
    <cellStyle name="60% - Énfasis1 1" xfId="13" xr:uid="{00000000-0005-0000-0000-00000C000000}"/>
    <cellStyle name="60% - Énfasis2 1" xfId="14" xr:uid="{00000000-0005-0000-0000-00000D000000}"/>
    <cellStyle name="60% - Énfasis3 1" xfId="15" xr:uid="{00000000-0005-0000-0000-00000E000000}"/>
    <cellStyle name="60% - Énfasis4 1" xfId="16" xr:uid="{00000000-0005-0000-0000-00000F000000}"/>
    <cellStyle name="60% - Énfasis5 1" xfId="17" xr:uid="{00000000-0005-0000-0000-000010000000}"/>
    <cellStyle name="60% - Énfasis6 1" xfId="18" xr:uid="{00000000-0005-0000-0000-000011000000}"/>
    <cellStyle name="Buena 1" xfId="19" xr:uid="{00000000-0005-0000-0000-000012000000}"/>
    <cellStyle name="Cálculo 1" xfId="20" xr:uid="{00000000-0005-0000-0000-000013000000}"/>
    <cellStyle name="Celda de comprobación 1" xfId="21" xr:uid="{00000000-0005-0000-0000-000014000000}"/>
    <cellStyle name="Celda vinculada 1" xfId="22" xr:uid="{00000000-0005-0000-0000-000015000000}"/>
    <cellStyle name="Encabezado 4 1" xfId="23" xr:uid="{00000000-0005-0000-0000-000016000000}"/>
    <cellStyle name="Énfasis1 1" xfId="24" xr:uid="{00000000-0005-0000-0000-000017000000}"/>
    <cellStyle name="Énfasis2 1" xfId="25" xr:uid="{00000000-0005-0000-0000-000018000000}"/>
    <cellStyle name="Énfasis3 1" xfId="26" xr:uid="{00000000-0005-0000-0000-000019000000}"/>
    <cellStyle name="Énfasis4 1" xfId="27" xr:uid="{00000000-0005-0000-0000-00001A000000}"/>
    <cellStyle name="Énfasis5 1" xfId="28" xr:uid="{00000000-0005-0000-0000-00001B000000}"/>
    <cellStyle name="Énfasis6 1" xfId="29" xr:uid="{00000000-0005-0000-0000-00001C000000}"/>
    <cellStyle name="Entrada 1" xfId="30" xr:uid="{00000000-0005-0000-0000-00001D000000}"/>
    <cellStyle name="Excel Built-in Currency" xfId="31" xr:uid="{00000000-0005-0000-0000-00001E000000}"/>
    <cellStyle name="Excel Built-in Normal" xfId="32" xr:uid="{00000000-0005-0000-0000-00001F000000}"/>
    <cellStyle name="Excel_BuiltIn_Currency 1" xfId="33" xr:uid="{00000000-0005-0000-0000-000020000000}"/>
    <cellStyle name="Incorrecto 1" xfId="34" xr:uid="{00000000-0005-0000-0000-000021000000}"/>
    <cellStyle name="Millares" xfId="51" builtinId="3"/>
    <cellStyle name="Millares [0]" xfId="52" builtinId="6"/>
    <cellStyle name="Millares 2" xfId="35" xr:uid="{00000000-0005-0000-0000-000022000000}"/>
    <cellStyle name="Millares 3" xfId="36" xr:uid="{00000000-0005-0000-0000-000023000000}"/>
    <cellStyle name="Moneda" xfId="53" builtinId="4"/>
    <cellStyle name="Moneda [0]" xfId="54" builtinId="7"/>
    <cellStyle name="Moneda 2" xfId="37" xr:uid="{00000000-0005-0000-0000-000024000000}"/>
    <cellStyle name="Moneda 3" xfId="60" xr:uid="{27292C19-470C-43C9-A324-5454036764FC}"/>
    <cellStyle name="Moneda 4" xfId="56" xr:uid="{343ECC91-1974-4CE9-B2BD-69AC17C32CFE}"/>
    <cellStyle name="Neutral 1" xfId="38" xr:uid="{00000000-0005-0000-0000-000025000000}"/>
    <cellStyle name="Normal" xfId="0" builtinId="0"/>
    <cellStyle name="Normal 10" xfId="57" xr:uid="{60A58041-F49A-4152-8533-F7C73E3D4F9B}"/>
    <cellStyle name="Normal 2" xfId="39" xr:uid="{00000000-0005-0000-0000-000027000000}"/>
    <cellStyle name="Normal 2 2" xfId="58" xr:uid="{DA7033FB-939E-452A-99CA-E9D7BA8CDFBD}"/>
    <cellStyle name="Normal 3" xfId="40" xr:uid="{00000000-0005-0000-0000-000028000000}"/>
    <cellStyle name="Normal 4" xfId="41" xr:uid="{00000000-0005-0000-0000-000029000000}"/>
    <cellStyle name="Normal 5" xfId="59" xr:uid="{AE9B4A2D-098F-459C-9DAD-6B409545FDE6}"/>
    <cellStyle name="Normal_PlanIndicativo" xfId="42" xr:uid="{00000000-0005-0000-0000-00002A000000}"/>
    <cellStyle name="Notas 1" xfId="43" xr:uid="{00000000-0005-0000-0000-00002B000000}"/>
    <cellStyle name="Porcentaje" xfId="55" builtinId="5"/>
    <cellStyle name="Salida 1" xfId="44" xr:uid="{00000000-0005-0000-0000-00002C000000}"/>
    <cellStyle name="Texto de advertencia 1" xfId="45" xr:uid="{00000000-0005-0000-0000-00002D000000}"/>
    <cellStyle name="Texto explicativo 1" xfId="46" xr:uid="{00000000-0005-0000-0000-00002E000000}"/>
    <cellStyle name="Título 1 1" xfId="47" xr:uid="{00000000-0005-0000-0000-00002F000000}"/>
    <cellStyle name="Título 2 1" xfId="48" xr:uid="{00000000-0005-0000-0000-000030000000}"/>
    <cellStyle name="Título 3 1" xfId="49" xr:uid="{00000000-0005-0000-0000-000031000000}"/>
    <cellStyle name="Total 1"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2</xdr:row>
      <xdr:rowOff>57150</xdr:rowOff>
    </xdr:from>
    <xdr:ext cx="819150" cy="1038225"/>
    <xdr:pic>
      <xdr:nvPicPr>
        <xdr:cNvPr id="3" name="4 Imagen">
          <a:extLst>
            <a:ext uri="{FF2B5EF4-FFF2-40B4-BE49-F238E27FC236}">
              <a16:creationId xmlns:a16="http://schemas.microsoft.com/office/drawing/2014/main" id="{7E37BEE5-3A4C-4535-9E0B-29FADCF7A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7150"/>
          <a:ext cx="8191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LANEACION\ANEXO%203%20-%20PLAN%20INDICATIVO%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DRES.GUTIERREZ\Desktop\SECRETARIA%20DE%20AGRICULTURA\PLAN%20DE%20DESARROLLO%202024\Matriz_Armonizaxcion_Presupuestal-Agricultura_DILIGENCI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sheetName val="DETALLE"/>
      <sheetName val="ACCIONES ESTRATÉGICAS "/>
    </sheetNames>
    <sheetDataSet>
      <sheetData sheetId="0" refreshError="1"/>
      <sheetData sheetId="1" refreshError="1">
        <row r="173">
          <cell r="P173" t="str">
            <v>Desarrollar una estrategia anual de promoción de adaptación de sistemas productivos agropecuarios de uso sostenible en el cuatrienio</v>
          </cell>
        </row>
        <row r="174">
          <cell r="P174" t="str">
            <v xml:space="preserve">Establecer procesos de producción, elaboración, transformación y conservación de los alimentos a 80 familias beneficiarias del proceso de formalización de tierras de Manizales </v>
          </cell>
        </row>
        <row r="175">
          <cell r="P175" t="str">
            <v>Prestar 200 servicios de extensión agropecuaria a usuarios del municipio de Manizales</v>
          </cell>
        </row>
        <row r="176">
          <cell r="P176" t="str">
            <v>Incentivar a 680 productores rurales a través de tasas de compensación para el fortalecimiento productivo y comercial.</v>
          </cell>
        </row>
        <row r="177">
          <cell r="P177" t="str">
            <v>Implementar una estrategia de producción de alimentos para autoconsumo en el cuatrienio</v>
          </cell>
        </row>
        <row r="178">
          <cell r="P178" t="str">
            <v>Incentivar la renovación de 8 millones de arboles para fomentar la productividad del café</v>
          </cell>
        </row>
        <row r="179">
          <cell r="P179" t="str">
            <v xml:space="preserve">Realizar 8 actividades de promoción y difusión de cafés especiales </v>
          </cell>
        </row>
        <row r="180">
          <cell r="P180" t="str">
            <v>Incentivar el mejoramiento de la infraestructura cafetera en 400 predios rurales</v>
          </cell>
        </row>
        <row r="181">
          <cell r="P181" t="str">
            <v>Incentivar el tratamiento de residuos postcosecha en 80 predios cafeteros</v>
          </cell>
        </row>
        <row r="182">
          <cell r="P182" t="str">
            <v>Mejorar la infraestructura comunitaria en 20 zonas Cafeteras</v>
          </cell>
        </row>
        <row r="183">
          <cell r="P183" t="str">
            <v>Fortalecer la cooperación de 40 pequeños y medianos productores para potenciar el desarrollo local mediante el incremento de la productividad y la sostenibilidad de las actividades económicas rurales</v>
          </cell>
        </row>
        <row r="185">
          <cell r="P185" t="str">
            <v>Diseñar un programa de apoyo a la comercialización de pequeños y medianos productores de Manizales  en el cuatrienio</v>
          </cell>
        </row>
        <row r="186">
          <cell r="P186" t="str">
            <v xml:space="preserve">Desarrollar un programa de fortalecimiento de capacidades productivas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IGNACION-INDICADORES"/>
      <sheetName val="BPIM"/>
      <sheetName val="EJECUCIONGASTOS ARMONIZADO"/>
      <sheetName val="ESTRUCTURA PDM"/>
    </sheetNames>
    <sheetDataSet>
      <sheetData sheetId="0" refreshError="1"/>
      <sheetData sheetId="1" refreshError="1">
        <row r="11">
          <cell r="C11">
            <v>70650000</v>
          </cell>
        </row>
        <row r="12">
          <cell r="C12">
            <v>359642674</v>
          </cell>
          <cell r="F12">
            <v>50000000</v>
          </cell>
        </row>
        <row r="14">
          <cell r="C14">
            <v>94999857</v>
          </cell>
        </row>
        <row r="16">
          <cell r="C16">
            <v>496400000</v>
          </cell>
        </row>
        <row r="17">
          <cell r="C17">
            <v>30000000</v>
          </cell>
        </row>
        <row r="18">
          <cell r="F18">
            <v>500000000</v>
          </cell>
        </row>
        <row r="19">
          <cell r="C19">
            <v>220800000</v>
          </cell>
        </row>
        <row r="20">
          <cell r="C20">
            <v>55800000</v>
          </cell>
        </row>
        <row r="21">
          <cell r="C21">
            <v>27000000</v>
          </cell>
        </row>
      </sheetData>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548"/>
  <sheetViews>
    <sheetView tabSelected="1" topLeftCell="F29" zoomScale="82" zoomScaleNormal="82" zoomScaleSheetLayoutView="50" workbookViewId="0">
      <selection activeCell="M17" sqref="M17"/>
    </sheetView>
  </sheetViews>
  <sheetFormatPr baseColWidth="10" defaultColWidth="9.140625" defaultRowHeight="15" x14ac:dyDescent="0.25"/>
  <cols>
    <col min="1" max="1" width="19.85546875" style="3" customWidth="1"/>
    <col min="2" max="2" width="17" style="3" customWidth="1"/>
    <col min="3" max="3" width="24.28515625" style="3" customWidth="1"/>
    <col min="4" max="4" width="24.7109375" style="3" customWidth="1"/>
    <col min="5" max="5" width="31.28515625" style="3" customWidth="1"/>
    <col min="6" max="6" width="42.28515625" style="3" customWidth="1"/>
    <col min="7" max="7" width="17" style="3" customWidth="1"/>
    <col min="8" max="8" width="27.5703125" style="3" customWidth="1"/>
    <col min="9" max="9" width="18.85546875" style="3" customWidth="1"/>
    <col min="10" max="10" width="52.28515625" style="3" customWidth="1"/>
    <col min="11" max="11" width="43.140625" style="3" customWidth="1"/>
    <col min="12" max="12" width="20" style="3" customWidth="1"/>
    <col min="13" max="13" width="16.7109375" style="3" customWidth="1"/>
    <col min="14" max="14" width="20.7109375" style="3" customWidth="1"/>
    <col min="15" max="15" width="20.5703125" style="3" customWidth="1"/>
    <col min="16" max="16" width="11.42578125" style="3" hidden="1" customWidth="1"/>
    <col min="17" max="17" width="9.140625" style="3"/>
    <col min="18" max="18" width="9.140625" style="10"/>
    <col min="19" max="19" width="15.85546875" style="10" bestFit="1" customWidth="1"/>
    <col min="20" max="20" width="9.140625" style="10"/>
    <col min="21" max="21" width="19.140625" style="10" bestFit="1" customWidth="1"/>
    <col min="22" max="68" width="9.140625" style="10"/>
    <col min="69" max="16384" width="9.140625" style="3"/>
  </cols>
  <sheetData>
    <row r="1" spans="1:68" s="1" customFormat="1" ht="3.6" customHeight="1" x14ac:dyDescent="0.25">
      <c r="A1" s="4"/>
      <c r="B1" s="5"/>
      <c r="C1" s="5"/>
      <c r="D1" s="5"/>
      <c r="E1" s="5"/>
      <c r="F1" s="5"/>
      <c r="G1" s="5"/>
      <c r="H1" s="5"/>
      <c r="I1" s="5"/>
      <c r="J1" s="5"/>
      <c r="K1" s="5"/>
      <c r="L1" s="5"/>
      <c r="M1" s="5"/>
      <c r="N1" s="5"/>
      <c r="O1" s="7"/>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15.75" thickBot="1" x14ac:dyDescent="0.3"/>
    <row r="3" spans="1:68" s="1" customFormat="1" ht="15.75" customHeight="1" x14ac:dyDescent="0.25">
      <c r="A3" s="66"/>
      <c r="B3" s="26" t="s">
        <v>0</v>
      </c>
      <c r="C3" s="27"/>
      <c r="D3" s="27"/>
      <c r="E3" s="27"/>
      <c r="F3" s="27"/>
      <c r="G3" s="27"/>
      <c r="H3" s="27"/>
      <c r="I3" s="27"/>
      <c r="J3" s="27"/>
      <c r="K3" s="27"/>
      <c r="L3" s="27"/>
      <c r="M3" s="28"/>
      <c r="N3" s="69" t="s">
        <v>1</v>
      </c>
      <c r="O3" s="70"/>
      <c r="P3" s="1" t="s">
        <v>2</v>
      </c>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s="1" customFormat="1" ht="15" customHeight="1" thickBot="1" x14ac:dyDescent="0.3">
      <c r="A4" s="67"/>
      <c r="B4" s="29"/>
      <c r="C4" s="30"/>
      <c r="D4" s="30"/>
      <c r="E4" s="30"/>
      <c r="F4" s="30"/>
      <c r="G4" s="30"/>
      <c r="H4" s="30"/>
      <c r="I4" s="30"/>
      <c r="J4" s="30"/>
      <c r="K4" s="30"/>
      <c r="L4" s="30"/>
      <c r="M4" s="31"/>
      <c r="N4" s="71"/>
      <c r="O4" s="72"/>
      <c r="P4" s="1" t="s">
        <v>3</v>
      </c>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s="1" customFormat="1" ht="15" customHeight="1" x14ac:dyDescent="0.25">
      <c r="A5" s="67"/>
      <c r="B5" s="26" t="s">
        <v>4</v>
      </c>
      <c r="C5" s="27"/>
      <c r="D5" s="27"/>
      <c r="E5" s="27"/>
      <c r="F5" s="27"/>
      <c r="G5" s="27"/>
      <c r="H5" s="27"/>
      <c r="I5" s="27"/>
      <c r="J5" s="27"/>
      <c r="K5" s="27"/>
      <c r="L5" s="27"/>
      <c r="M5" s="28"/>
      <c r="N5" s="71"/>
      <c r="O5" s="72"/>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s="1" customFormat="1" ht="15" customHeight="1" thickBot="1" x14ac:dyDescent="0.3">
      <c r="A6" s="67"/>
      <c r="B6" s="32"/>
      <c r="C6" s="33"/>
      <c r="D6" s="33"/>
      <c r="E6" s="33"/>
      <c r="F6" s="33"/>
      <c r="G6" s="33"/>
      <c r="H6" s="33"/>
      <c r="I6" s="33"/>
      <c r="J6" s="33"/>
      <c r="K6" s="33"/>
      <c r="L6" s="33"/>
      <c r="M6" s="34"/>
      <c r="N6" s="71"/>
      <c r="O6" s="72"/>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s="1" customFormat="1" ht="15" customHeight="1" x14ac:dyDescent="0.25">
      <c r="A7" s="67"/>
      <c r="B7" s="26" t="s">
        <v>5</v>
      </c>
      <c r="C7" s="27"/>
      <c r="D7" s="27"/>
      <c r="E7" s="27"/>
      <c r="F7" s="27"/>
      <c r="G7" s="27"/>
      <c r="H7" s="27"/>
      <c r="I7" s="27"/>
      <c r="J7" s="27"/>
      <c r="K7" s="27"/>
      <c r="L7" s="27"/>
      <c r="M7" s="28"/>
      <c r="N7" s="71"/>
      <c r="O7" s="72"/>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s="1" customFormat="1" ht="15.75" customHeight="1" thickBot="1" x14ac:dyDescent="0.3">
      <c r="A8" s="68"/>
      <c r="B8" s="29"/>
      <c r="C8" s="30"/>
      <c r="D8" s="30"/>
      <c r="E8" s="30"/>
      <c r="F8" s="30"/>
      <c r="G8" s="30"/>
      <c r="H8" s="30"/>
      <c r="I8" s="30"/>
      <c r="J8" s="30"/>
      <c r="K8" s="30"/>
      <c r="L8" s="30"/>
      <c r="M8" s="31"/>
      <c r="N8" s="73"/>
      <c r="O8" s="74"/>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2" customFormat="1" ht="27" customHeight="1" x14ac:dyDescent="0.25">
      <c r="A9" s="48" t="s">
        <v>6</v>
      </c>
      <c r="B9" s="49"/>
      <c r="C9" s="49"/>
      <c r="D9" s="49"/>
      <c r="E9" s="12"/>
      <c r="F9" s="50">
        <v>45593</v>
      </c>
      <c r="G9" s="51"/>
      <c r="H9" s="51"/>
      <c r="I9" s="51"/>
      <c r="J9" s="51"/>
      <c r="K9" s="51"/>
      <c r="L9" s="51"/>
      <c r="M9" s="51"/>
      <c r="N9" s="51"/>
      <c r="O9" s="51"/>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row>
    <row r="10" spans="1:68" ht="27" customHeight="1" x14ac:dyDescent="0.25">
      <c r="A10" s="52" t="s">
        <v>7</v>
      </c>
      <c r="B10" s="53"/>
      <c r="C10" s="53"/>
      <c r="D10" s="54"/>
      <c r="E10" s="13"/>
      <c r="F10" s="55" t="s">
        <v>1069</v>
      </c>
      <c r="G10" s="56"/>
      <c r="H10" s="56"/>
      <c r="I10" s="56"/>
      <c r="J10" s="56"/>
      <c r="K10" s="56"/>
      <c r="L10" s="56"/>
      <c r="M10" s="56"/>
      <c r="N10" s="56"/>
      <c r="O10" s="56"/>
    </row>
    <row r="11" spans="1:68" s="1" customFormat="1" ht="3.6" customHeight="1" x14ac:dyDescent="0.25">
      <c r="A11" s="4"/>
      <c r="B11" s="5"/>
      <c r="C11" s="5"/>
      <c r="D11" s="5"/>
      <c r="E11" s="5"/>
      <c r="F11" s="5"/>
      <c r="G11" s="5"/>
      <c r="H11" s="5"/>
      <c r="I11" s="5"/>
      <c r="J11" s="5"/>
      <c r="K11" s="5"/>
      <c r="L11" s="5"/>
      <c r="M11" s="5"/>
      <c r="N11" s="5"/>
      <c r="O11" s="7"/>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1" customFormat="1" ht="18.600000000000001" customHeight="1" x14ac:dyDescent="0.25">
      <c r="A12" s="57" t="s">
        <v>8</v>
      </c>
      <c r="B12" s="58"/>
      <c r="C12" s="58"/>
      <c r="D12" s="59"/>
      <c r="E12" s="35">
        <v>45273</v>
      </c>
      <c r="F12" s="36"/>
      <c r="G12" s="37"/>
      <c r="H12" s="41" t="s">
        <v>9</v>
      </c>
      <c r="I12" s="16"/>
      <c r="J12" s="14" t="s">
        <v>10</v>
      </c>
      <c r="K12" s="15"/>
      <c r="L12" s="63" t="s">
        <v>11</v>
      </c>
      <c r="M12" s="64"/>
      <c r="N12" s="65" t="s">
        <v>12</v>
      </c>
      <c r="O12" s="65"/>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s="1" customFormat="1" ht="18.600000000000001" customHeight="1" x14ac:dyDescent="0.25">
      <c r="A13" s="60"/>
      <c r="B13" s="61"/>
      <c r="C13" s="61"/>
      <c r="D13" s="62"/>
      <c r="E13" s="38"/>
      <c r="F13" s="39"/>
      <c r="G13" s="40"/>
      <c r="H13" s="42"/>
      <c r="I13" s="17"/>
      <c r="J13" s="43" t="s">
        <v>13</v>
      </c>
      <c r="K13" s="44"/>
      <c r="L13" s="43" t="s">
        <v>13</v>
      </c>
      <c r="M13" s="44"/>
      <c r="N13" s="75" t="s">
        <v>13</v>
      </c>
      <c r="O13" s="75"/>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s="1" customFormat="1" ht="5.45" customHeight="1" x14ac:dyDescent="0.25">
      <c r="A14" s="19"/>
      <c r="B14" s="19"/>
      <c r="C14" s="19"/>
      <c r="D14" s="19"/>
      <c r="E14" s="19"/>
      <c r="F14" s="19"/>
      <c r="G14" s="19"/>
      <c r="H14" s="20"/>
      <c r="I14" s="21"/>
      <c r="J14" s="5"/>
      <c r="K14" s="5"/>
      <c r="L14" s="22"/>
      <c r="M14" s="23"/>
      <c r="N14" s="18"/>
      <c r="O14" s="1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52.15" customHeight="1" x14ac:dyDescent="0.25">
      <c r="A15" s="45" t="s">
        <v>14</v>
      </c>
      <c r="B15" s="46"/>
      <c r="C15" s="47"/>
      <c r="D15" s="45" t="s">
        <v>15</v>
      </c>
      <c r="E15" s="46"/>
      <c r="F15" s="45" t="s">
        <v>16</v>
      </c>
      <c r="G15" s="46"/>
      <c r="H15" s="46"/>
      <c r="I15" s="46"/>
      <c r="J15" s="47"/>
      <c r="K15" s="11" t="s">
        <v>17</v>
      </c>
      <c r="L15" s="45" t="s">
        <v>18</v>
      </c>
      <c r="M15" s="46"/>
      <c r="N15" s="25" t="s">
        <v>19</v>
      </c>
      <c r="O15" s="25"/>
    </row>
    <row r="16" spans="1:68" ht="48" customHeight="1" x14ac:dyDescent="0.25">
      <c r="A16" s="6" t="s">
        <v>20</v>
      </c>
      <c r="B16" s="6" t="s">
        <v>21</v>
      </c>
      <c r="C16" s="6" t="s">
        <v>22</v>
      </c>
      <c r="D16" s="6" t="s">
        <v>23</v>
      </c>
      <c r="E16" s="6" t="s">
        <v>24</v>
      </c>
      <c r="F16" s="6" t="s">
        <v>25</v>
      </c>
      <c r="G16" s="6" t="s">
        <v>26</v>
      </c>
      <c r="H16" s="6" t="s">
        <v>27</v>
      </c>
      <c r="I16" s="6" t="s">
        <v>26</v>
      </c>
      <c r="J16" s="6" t="s">
        <v>28</v>
      </c>
      <c r="K16" s="6" t="s">
        <v>29</v>
      </c>
      <c r="L16" s="6" t="s">
        <v>30</v>
      </c>
      <c r="M16" s="6" t="s">
        <v>31</v>
      </c>
      <c r="N16" s="6" t="s">
        <v>32</v>
      </c>
      <c r="O16" s="6" t="s">
        <v>33</v>
      </c>
    </row>
    <row r="17" spans="1:15" ht="81" customHeight="1" x14ac:dyDescent="0.25">
      <c r="A17" s="76" t="s">
        <v>34</v>
      </c>
      <c r="B17" s="76" t="s">
        <v>35</v>
      </c>
      <c r="C17" s="76" t="s">
        <v>36</v>
      </c>
      <c r="D17" s="82">
        <v>2021170010070</v>
      </c>
      <c r="E17" s="81" t="s">
        <v>37</v>
      </c>
      <c r="F17" s="81" t="s">
        <v>38</v>
      </c>
      <c r="G17" s="76">
        <v>1</v>
      </c>
      <c r="H17" s="76" t="s">
        <v>39</v>
      </c>
      <c r="I17" s="79">
        <v>1</v>
      </c>
      <c r="J17" s="81"/>
      <c r="K17" s="81" t="s">
        <v>40</v>
      </c>
      <c r="L17" s="150">
        <v>96955000</v>
      </c>
      <c r="M17" s="76" t="s">
        <v>41</v>
      </c>
      <c r="N17" s="76" t="s">
        <v>42</v>
      </c>
      <c r="O17" s="76" t="s">
        <v>43</v>
      </c>
    </row>
    <row r="18" spans="1:15" ht="88.5" customHeight="1" x14ac:dyDescent="0.25">
      <c r="A18" s="76" t="s">
        <v>34</v>
      </c>
      <c r="B18" s="76" t="s">
        <v>35</v>
      </c>
      <c r="C18" s="76" t="s">
        <v>36</v>
      </c>
      <c r="D18" s="82">
        <v>2021170010070</v>
      </c>
      <c r="E18" s="81" t="s">
        <v>37</v>
      </c>
      <c r="F18" s="81" t="s">
        <v>38</v>
      </c>
      <c r="G18" s="76">
        <v>1</v>
      </c>
      <c r="H18" s="76" t="s">
        <v>39</v>
      </c>
      <c r="I18" s="79">
        <v>1</v>
      </c>
      <c r="J18" s="117" t="s">
        <v>44</v>
      </c>
      <c r="K18" s="81" t="s">
        <v>45</v>
      </c>
      <c r="L18" s="151">
        <v>5789372496</v>
      </c>
      <c r="M18" s="76" t="s">
        <v>41</v>
      </c>
      <c r="N18" s="76" t="s">
        <v>42</v>
      </c>
      <c r="O18" s="76" t="s">
        <v>43</v>
      </c>
    </row>
    <row r="19" spans="1:15" ht="88.5" customHeight="1" x14ac:dyDescent="0.25">
      <c r="A19" s="76" t="s">
        <v>34</v>
      </c>
      <c r="B19" s="76" t="s">
        <v>35</v>
      </c>
      <c r="C19" s="76" t="s">
        <v>36</v>
      </c>
      <c r="D19" s="82">
        <v>2021170010070</v>
      </c>
      <c r="E19" s="81" t="s">
        <v>37</v>
      </c>
      <c r="F19" s="81" t="s">
        <v>38</v>
      </c>
      <c r="G19" s="76">
        <v>1</v>
      </c>
      <c r="H19" s="76" t="s">
        <v>39</v>
      </c>
      <c r="I19" s="79">
        <v>1</v>
      </c>
      <c r="J19" s="117" t="s">
        <v>44</v>
      </c>
      <c r="K19" s="81" t="s">
        <v>45</v>
      </c>
      <c r="L19" s="151">
        <v>2538855067</v>
      </c>
      <c r="M19" s="76" t="s">
        <v>46</v>
      </c>
      <c r="N19" s="76"/>
      <c r="O19" s="76"/>
    </row>
    <row r="20" spans="1:15" ht="85.5" customHeight="1" x14ac:dyDescent="0.25">
      <c r="A20" s="76" t="s">
        <v>34</v>
      </c>
      <c r="B20" s="76" t="s">
        <v>35</v>
      </c>
      <c r="C20" s="76" t="s">
        <v>36</v>
      </c>
      <c r="D20" s="82">
        <v>2021170010070</v>
      </c>
      <c r="E20" s="81" t="s">
        <v>37</v>
      </c>
      <c r="F20" s="81" t="s">
        <v>38</v>
      </c>
      <c r="G20" s="76">
        <v>1</v>
      </c>
      <c r="H20" s="76" t="s">
        <v>39</v>
      </c>
      <c r="I20" s="79">
        <v>1</v>
      </c>
      <c r="J20" s="81"/>
      <c r="K20" s="117" t="s">
        <v>47</v>
      </c>
      <c r="L20" s="151">
        <v>120000000</v>
      </c>
      <c r="M20" s="76" t="s">
        <v>41</v>
      </c>
      <c r="N20" s="76" t="s">
        <v>42</v>
      </c>
      <c r="O20" s="76" t="s">
        <v>43</v>
      </c>
    </row>
    <row r="21" spans="1:15" ht="70.5" customHeight="1" x14ac:dyDescent="0.25">
      <c r="A21" s="76" t="s">
        <v>34</v>
      </c>
      <c r="B21" s="76" t="s">
        <v>35</v>
      </c>
      <c r="C21" s="76" t="s">
        <v>36</v>
      </c>
      <c r="D21" s="82">
        <v>2021170010070</v>
      </c>
      <c r="E21" s="81" t="s">
        <v>37</v>
      </c>
      <c r="F21" s="81" t="s">
        <v>48</v>
      </c>
      <c r="G21" s="76">
        <v>1</v>
      </c>
      <c r="H21" s="76" t="s">
        <v>49</v>
      </c>
      <c r="I21" s="84" t="s">
        <v>50</v>
      </c>
      <c r="J21" s="81" t="s">
        <v>51</v>
      </c>
      <c r="K21" s="117" t="s">
        <v>52</v>
      </c>
      <c r="L21" s="151">
        <v>2362167663</v>
      </c>
      <c r="M21" s="76" t="s">
        <v>41</v>
      </c>
      <c r="N21" s="76" t="s">
        <v>42</v>
      </c>
      <c r="O21" s="76" t="s">
        <v>43</v>
      </c>
    </row>
    <row r="22" spans="1:15" ht="70.5" customHeight="1" x14ac:dyDescent="0.25">
      <c r="A22" s="76" t="s">
        <v>34</v>
      </c>
      <c r="B22" s="76" t="s">
        <v>35</v>
      </c>
      <c r="C22" s="76" t="s">
        <v>36</v>
      </c>
      <c r="D22" s="82">
        <v>2021170010070</v>
      </c>
      <c r="E22" s="81" t="s">
        <v>37</v>
      </c>
      <c r="F22" s="81" t="s">
        <v>48</v>
      </c>
      <c r="G22" s="76">
        <v>1</v>
      </c>
      <c r="H22" s="76" t="s">
        <v>49</v>
      </c>
      <c r="I22" s="84" t="s">
        <v>50</v>
      </c>
      <c r="J22" s="81" t="s">
        <v>51</v>
      </c>
      <c r="K22" s="117" t="s">
        <v>53</v>
      </c>
      <c r="L22" s="151">
        <v>35000000</v>
      </c>
      <c r="M22" s="76" t="s">
        <v>41</v>
      </c>
      <c r="N22" s="76" t="s">
        <v>42</v>
      </c>
      <c r="O22" s="76" t="s">
        <v>43</v>
      </c>
    </row>
    <row r="23" spans="1:15" ht="86.25" customHeight="1" x14ac:dyDescent="0.25">
      <c r="A23" s="76" t="s">
        <v>34</v>
      </c>
      <c r="B23" s="76" t="s">
        <v>35</v>
      </c>
      <c r="C23" s="76" t="s">
        <v>36</v>
      </c>
      <c r="D23" s="82">
        <v>2021170010070</v>
      </c>
      <c r="E23" s="81" t="s">
        <v>37</v>
      </c>
      <c r="F23" s="81" t="s">
        <v>38</v>
      </c>
      <c r="G23" s="76">
        <v>1</v>
      </c>
      <c r="H23" s="76" t="s">
        <v>39</v>
      </c>
      <c r="I23" s="79">
        <v>1</v>
      </c>
      <c r="J23" s="81"/>
      <c r="K23" s="117" t="s">
        <v>54</v>
      </c>
      <c r="L23" s="151">
        <v>350000000</v>
      </c>
      <c r="M23" s="76" t="s">
        <v>41</v>
      </c>
      <c r="N23" s="76" t="s">
        <v>42</v>
      </c>
      <c r="O23" s="76" t="s">
        <v>43</v>
      </c>
    </row>
    <row r="24" spans="1:15" ht="84.75" customHeight="1" x14ac:dyDescent="0.25">
      <c r="A24" s="76" t="s">
        <v>34</v>
      </c>
      <c r="B24" s="76" t="s">
        <v>35</v>
      </c>
      <c r="C24" s="76" t="s">
        <v>36</v>
      </c>
      <c r="D24" s="82">
        <v>2021170010070</v>
      </c>
      <c r="E24" s="81" t="s">
        <v>37</v>
      </c>
      <c r="F24" s="81" t="s">
        <v>38</v>
      </c>
      <c r="G24" s="76">
        <v>1</v>
      </c>
      <c r="H24" s="76" t="s">
        <v>39</v>
      </c>
      <c r="I24" s="79">
        <v>1</v>
      </c>
      <c r="J24" s="81"/>
      <c r="K24" s="117" t="s">
        <v>55</v>
      </c>
      <c r="L24" s="151">
        <f>10640833+40805923</f>
        <v>51446756</v>
      </c>
      <c r="M24" s="76" t="s">
        <v>41</v>
      </c>
      <c r="N24" s="76" t="s">
        <v>42</v>
      </c>
      <c r="O24" s="76" t="s">
        <v>43</v>
      </c>
    </row>
    <row r="25" spans="1:15" ht="91.5" customHeight="1" x14ac:dyDescent="0.25">
      <c r="A25" s="76" t="s">
        <v>34</v>
      </c>
      <c r="B25" s="76" t="s">
        <v>35</v>
      </c>
      <c r="C25" s="83" t="s">
        <v>56</v>
      </c>
      <c r="D25" s="82">
        <v>2020170010007</v>
      </c>
      <c r="E25" s="117" t="s">
        <v>57</v>
      </c>
      <c r="F25" s="117" t="s">
        <v>58</v>
      </c>
      <c r="G25" s="76">
        <v>1</v>
      </c>
      <c r="H25" s="83" t="s">
        <v>59</v>
      </c>
      <c r="I25" s="83">
        <v>1</v>
      </c>
      <c r="J25" s="117" t="s">
        <v>60</v>
      </c>
      <c r="K25" s="117" t="s">
        <v>61</v>
      </c>
      <c r="L25" s="151">
        <v>200000000</v>
      </c>
      <c r="M25" s="76" t="s">
        <v>41</v>
      </c>
      <c r="N25" s="76" t="s">
        <v>42</v>
      </c>
      <c r="O25" s="76" t="s">
        <v>43</v>
      </c>
    </row>
    <row r="26" spans="1:15" ht="98.25" customHeight="1" x14ac:dyDescent="0.25">
      <c r="A26" s="76" t="s">
        <v>34</v>
      </c>
      <c r="B26" s="76" t="s">
        <v>35</v>
      </c>
      <c r="C26" s="83" t="s">
        <v>56</v>
      </c>
      <c r="D26" s="82">
        <v>2020170010007</v>
      </c>
      <c r="E26" s="117" t="s">
        <v>57</v>
      </c>
      <c r="F26" s="117" t="s">
        <v>58</v>
      </c>
      <c r="G26" s="76">
        <v>1</v>
      </c>
      <c r="H26" s="83" t="s">
        <v>62</v>
      </c>
      <c r="I26" s="83">
        <v>1</v>
      </c>
      <c r="J26" s="117" t="s">
        <v>63</v>
      </c>
      <c r="K26" s="117" t="s">
        <v>64</v>
      </c>
      <c r="L26" s="151">
        <v>4749014429</v>
      </c>
      <c r="M26" s="76" t="s">
        <v>41</v>
      </c>
      <c r="N26" s="76" t="s">
        <v>42</v>
      </c>
      <c r="O26" s="76" t="s">
        <v>43</v>
      </c>
    </row>
    <row r="27" spans="1:15" ht="96.75" customHeight="1" x14ac:dyDescent="0.25">
      <c r="A27" s="76" t="s">
        <v>34</v>
      </c>
      <c r="B27" s="76" t="s">
        <v>35</v>
      </c>
      <c r="C27" s="83" t="s">
        <v>56</v>
      </c>
      <c r="D27" s="82">
        <v>2020170010007</v>
      </c>
      <c r="E27" s="117" t="s">
        <v>57</v>
      </c>
      <c r="F27" s="117" t="s">
        <v>58</v>
      </c>
      <c r="G27" s="76">
        <v>1</v>
      </c>
      <c r="H27" s="83" t="s">
        <v>65</v>
      </c>
      <c r="I27" s="83">
        <v>25</v>
      </c>
      <c r="J27" s="117" t="s">
        <v>66</v>
      </c>
      <c r="K27" s="117" t="s">
        <v>67</v>
      </c>
      <c r="L27" s="151">
        <v>1889667330</v>
      </c>
      <c r="M27" s="76" t="s">
        <v>41</v>
      </c>
      <c r="N27" s="76" t="s">
        <v>42</v>
      </c>
      <c r="O27" s="76" t="s">
        <v>43</v>
      </c>
    </row>
    <row r="28" spans="1:15" ht="76.5" x14ac:dyDescent="0.25">
      <c r="A28" s="76" t="s">
        <v>34</v>
      </c>
      <c r="B28" s="76" t="s">
        <v>35</v>
      </c>
      <c r="C28" s="83" t="s">
        <v>56</v>
      </c>
      <c r="D28" s="82">
        <v>2020170010007</v>
      </c>
      <c r="E28" s="117" t="s">
        <v>57</v>
      </c>
      <c r="F28" s="117" t="s">
        <v>68</v>
      </c>
      <c r="G28" s="76">
        <v>1</v>
      </c>
      <c r="H28" s="83" t="s">
        <v>69</v>
      </c>
      <c r="I28" s="83">
        <v>6.5</v>
      </c>
      <c r="J28" s="117" t="s">
        <v>70</v>
      </c>
      <c r="K28" s="117" t="s">
        <v>71</v>
      </c>
      <c r="L28" s="151">
        <v>259202110</v>
      </c>
      <c r="M28" s="76" t="s">
        <v>41</v>
      </c>
      <c r="N28" s="76" t="s">
        <v>42</v>
      </c>
      <c r="O28" s="76" t="s">
        <v>43</v>
      </c>
    </row>
    <row r="29" spans="1:15" ht="79.5" customHeight="1" x14ac:dyDescent="0.25">
      <c r="A29" s="76" t="s">
        <v>34</v>
      </c>
      <c r="B29" s="76" t="s">
        <v>35</v>
      </c>
      <c r="C29" s="83" t="s">
        <v>56</v>
      </c>
      <c r="D29" s="82">
        <v>2020170010007</v>
      </c>
      <c r="E29" s="117" t="s">
        <v>57</v>
      </c>
      <c r="F29" s="117" t="s">
        <v>68</v>
      </c>
      <c r="G29" s="76">
        <v>1</v>
      </c>
      <c r="H29" s="83" t="s">
        <v>69</v>
      </c>
      <c r="I29" s="83">
        <v>6.5</v>
      </c>
      <c r="J29" s="117" t="s">
        <v>72</v>
      </c>
      <c r="K29" s="117" t="s">
        <v>73</v>
      </c>
      <c r="L29" s="151">
        <v>91329730</v>
      </c>
      <c r="M29" s="76" t="s">
        <v>41</v>
      </c>
      <c r="N29" s="76" t="s">
        <v>42</v>
      </c>
      <c r="O29" s="76" t="s">
        <v>43</v>
      </c>
    </row>
    <row r="30" spans="1:15" ht="78.75" customHeight="1" x14ac:dyDescent="0.25">
      <c r="A30" s="76" t="s">
        <v>34</v>
      </c>
      <c r="B30" s="76" t="s">
        <v>35</v>
      </c>
      <c r="C30" s="83" t="s">
        <v>74</v>
      </c>
      <c r="D30" s="82">
        <v>2020170010007</v>
      </c>
      <c r="E30" s="117" t="s">
        <v>57</v>
      </c>
      <c r="F30" s="117" t="s">
        <v>75</v>
      </c>
      <c r="G30" s="76">
        <v>1</v>
      </c>
      <c r="H30" s="83" t="s">
        <v>76</v>
      </c>
      <c r="I30" s="85">
        <v>0.85</v>
      </c>
      <c r="J30" s="117" t="s">
        <v>77</v>
      </c>
      <c r="K30" s="117" t="s">
        <v>78</v>
      </c>
      <c r="L30" s="151">
        <v>441038139</v>
      </c>
      <c r="M30" s="76" t="s">
        <v>41</v>
      </c>
      <c r="N30" s="76" t="s">
        <v>42</v>
      </c>
      <c r="O30" s="76" t="s">
        <v>43</v>
      </c>
    </row>
    <row r="31" spans="1:15" ht="78.75" customHeight="1" x14ac:dyDescent="0.25">
      <c r="A31" s="76" t="s">
        <v>34</v>
      </c>
      <c r="B31" s="76" t="s">
        <v>35</v>
      </c>
      <c r="C31" s="83" t="s">
        <v>74</v>
      </c>
      <c r="D31" s="82">
        <v>2020170010007</v>
      </c>
      <c r="E31" s="117" t="s">
        <v>57</v>
      </c>
      <c r="F31" s="117" t="s">
        <v>75</v>
      </c>
      <c r="G31" s="76">
        <v>1</v>
      </c>
      <c r="H31" s="83" t="s">
        <v>76</v>
      </c>
      <c r="I31" s="85">
        <v>0.85</v>
      </c>
      <c r="J31" s="117"/>
      <c r="K31" s="117" t="s">
        <v>79</v>
      </c>
      <c r="L31" s="151">
        <v>27873381</v>
      </c>
      <c r="M31" s="76" t="s">
        <v>41</v>
      </c>
      <c r="N31" s="76" t="s">
        <v>42</v>
      </c>
      <c r="O31" s="76" t="s">
        <v>43</v>
      </c>
    </row>
    <row r="32" spans="1:15" ht="80.25" customHeight="1" x14ac:dyDescent="0.25">
      <c r="A32" s="76" t="s">
        <v>34</v>
      </c>
      <c r="B32" s="76" t="s">
        <v>35</v>
      </c>
      <c r="C32" s="83" t="s">
        <v>74</v>
      </c>
      <c r="D32" s="82">
        <v>2020170010007</v>
      </c>
      <c r="E32" s="117" t="s">
        <v>57</v>
      </c>
      <c r="F32" s="117" t="s">
        <v>75</v>
      </c>
      <c r="G32" s="76">
        <v>1</v>
      </c>
      <c r="H32" s="83" t="s">
        <v>76</v>
      </c>
      <c r="I32" s="85">
        <v>0.85</v>
      </c>
      <c r="J32" s="117" t="s">
        <v>80</v>
      </c>
      <c r="K32" s="117" t="s">
        <v>81</v>
      </c>
      <c r="L32" s="151">
        <v>18000000</v>
      </c>
      <c r="M32" s="76" t="s">
        <v>41</v>
      </c>
      <c r="N32" s="76" t="s">
        <v>42</v>
      </c>
      <c r="O32" s="76" t="s">
        <v>43</v>
      </c>
    </row>
    <row r="33" spans="1:15" ht="81" customHeight="1" x14ac:dyDescent="0.25">
      <c r="A33" s="76" t="s">
        <v>34</v>
      </c>
      <c r="B33" s="76" t="s">
        <v>35</v>
      </c>
      <c r="C33" s="83" t="s">
        <v>74</v>
      </c>
      <c r="D33" s="82">
        <v>2020170010007</v>
      </c>
      <c r="E33" s="117" t="s">
        <v>57</v>
      </c>
      <c r="F33" s="117" t="s">
        <v>82</v>
      </c>
      <c r="G33" s="76">
        <v>1</v>
      </c>
      <c r="H33" s="83" t="s">
        <v>83</v>
      </c>
      <c r="I33" s="83">
        <v>1</v>
      </c>
      <c r="J33" s="117" t="s">
        <v>84</v>
      </c>
      <c r="K33" s="117" t="s">
        <v>85</v>
      </c>
      <c r="L33" s="151">
        <v>85500000</v>
      </c>
      <c r="M33" s="76" t="s">
        <v>41</v>
      </c>
      <c r="N33" s="76" t="s">
        <v>42</v>
      </c>
      <c r="O33" s="76" t="s">
        <v>43</v>
      </c>
    </row>
    <row r="34" spans="1:15" ht="92.25" customHeight="1" x14ac:dyDescent="0.25">
      <c r="A34" s="76" t="s">
        <v>34</v>
      </c>
      <c r="B34" s="76" t="s">
        <v>35</v>
      </c>
      <c r="C34" s="83" t="s">
        <v>86</v>
      </c>
      <c r="D34" s="82">
        <v>2020170010007</v>
      </c>
      <c r="E34" s="117" t="s">
        <v>57</v>
      </c>
      <c r="F34" s="117" t="s">
        <v>87</v>
      </c>
      <c r="G34" s="76">
        <v>1</v>
      </c>
      <c r="H34" s="83" t="s">
        <v>88</v>
      </c>
      <c r="I34" s="85">
        <v>0.05</v>
      </c>
      <c r="J34" s="117" t="s">
        <v>89</v>
      </c>
      <c r="K34" s="117" t="s">
        <v>90</v>
      </c>
      <c r="L34" s="151">
        <v>374000000</v>
      </c>
      <c r="M34" s="76" t="s">
        <v>41</v>
      </c>
      <c r="N34" s="76" t="s">
        <v>42</v>
      </c>
      <c r="O34" s="76" t="s">
        <v>43</v>
      </c>
    </row>
    <row r="35" spans="1:15" ht="79.5" customHeight="1" x14ac:dyDescent="0.25">
      <c r="A35" s="76" t="s">
        <v>34</v>
      </c>
      <c r="B35" s="76" t="s">
        <v>35</v>
      </c>
      <c r="C35" s="83" t="s">
        <v>91</v>
      </c>
      <c r="D35" s="82">
        <v>2020170010007</v>
      </c>
      <c r="E35" s="117" t="s">
        <v>57</v>
      </c>
      <c r="F35" s="117" t="s">
        <v>92</v>
      </c>
      <c r="G35" s="76">
        <v>1</v>
      </c>
      <c r="H35" s="83" t="s">
        <v>93</v>
      </c>
      <c r="I35" s="85">
        <v>0.05</v>
      </c>
      <c r="J35" s="117" t="s">
        <v>94</v>
      </c>
      <c r="K35" s="117" t="s">
        <v>95</v>
      </c>
      <c r="L35" s="151">
        <v>100000000</v>
      </c>
      <c r="M35" s="76" t="s">
        <v>41</v>
      </c>
      <c r="N35" s="76" t="s">
        <v>42</v>
      </c>
      <c r="O35" s="76" t="s">
        <v>43</v>
      </c>
    </row>
    <row r="36" spans="1:15" ht="88.5" customHeight="1" x14ac:dyDescent="0.25">
      <c r="A36" s="76" t="s">
        <v>34</v>
      </c>
      <c r="B36" s="76" t="s">
        <v>35</v>
      </c>
      <c r="C36" s="83" t="s">
        <v>91</v>
      </c>
      <c r="D36" s="82">
        <v>2020170010007</v>
      </c>
      <c r="E36" s="117" t="s">
        <v>57</v>
      </c>
      <c r="F36" s="117" t="s">
        <v>92</v>
      </c>
      <c r="G36" s="76">
        <v>1</v>
      </c>
      <c r="H36" s="83" t="s">
        <v>93</v>
      </c>
      <c r="I36" s="85">
        <v>0.05</v>
      </c>
      <c r="J36" s="117" t="s">
        <v>96</v>
      </c>
      <c r="K36" s="117" t="s">
        <v>97</v>
      </c>
      <c r="L36" s="151">
        <v>270500000</v>
      </c>
      <c r="M36" s="76" t="s">
        <v>41</v>
      </c>
      <c r="N36" s="76" t="s">
        <v>42</v>
      </c>
      <c r="O36" s="76" t="s">
        <v>43</v>
      </c>
    </row>
    <row r="37" spans="1:15" ht="81" customHeight="1" x14ac:dyDescent="0.25">
      <c r="A37" s="76" t="s">
        <v>34</v>
      </c>
      <c r="B37" s="76" t="s">
        <v>35</v>
      </c>
      <c r="C37" s="83" t="s">
        <v>91</v>
      </c>
      <c r="D37" s="82">
        <v>2020170010007</v>
      </c>
      <c r="E37" s="117" t="s">
        <v>57</v>
      </c>
      <c r="F37" s="117" t="s">
        <v>92</v>
      </c>
      <c r="G37" s="76">
        <v>1</v>
      </c>
      <c r="H37" s="83" t="s">
        <v>93</v>
      </c>
      <c r="I37" s="85">
        <v>0.05</v>
      </c>
      <c r="J37" s="117" t="s">
        <v>98</v>
      </c>
      <c r="K37" s="117" t="s">
        <v>99</v>
      </c>
      <c r="L37" s="151">
        <v>100000000</v>
      </c>
      <c r="M37" s="76" t="s">
        <v>41</v>
      </c>
      <c r="N37" s="76" t="s">
        <v>42</v>
      </c>
      <c r="O37" s="76" t="s">
        <v>43</v>
      </c>
    </row>
    <row r="38" spans="1:15" ht="83.25" customHeight="1" x14ac:dyDescent="0.25">
      <c r="A38" s="76" t="s">
        <v>34</v>
      </c>
      <c r="B38" s="76" t="s">
        <v>35</v>
      </c>
      <c r="C38" s="83" t="s">
        <v>91</v>
      </c>
      <c r="D38" s="82">
        <v>2020170010007</v>
      </c>
      <c r="E38" s="117" t="s">
        <v>57</v>
      </c>
      <c r="F38" s="117" t="s">
        <v>100</v>
      </c>
      <c r="G38" s="76">
        <v>1</v>
      </c>
      <c r="H38" s="83" t="s">
        <v>101</v>
      </c>
      <c r="I38" s="83">
        <v>50</v>
      </c>
      <c r="J38" s="117" t="s">
        <v>51</v>
      </c>
      <c r="K38" s="117" t="s">
        <v>102</v>
      </c>
      <c r="L38" s="151">
        <v>40000000</v>
      </c>
      <c r="M38" s="76" t="s">
        <v>41</v>
      </c>
      <c r="N38" s="76" t="s">
        <v>42</v>
      </c>
      <c r="O38" s="76" t="s">
        <v>43</v>
      </c>
    </row>
    <row r="39" spans="1:15" ht="93.75" customHeight="1" x14ac:dyDescent="0.25">
      <c r="A39" s="76" t="s">
        <v>34</v>
      </c>
      <c r="B39" s="76" t="s">
        <v>35</v>
      </c>
      <c r="C39" s="83" t="s">
        <v>103</v>
      </c>
      <c r="D39" s="82">
        <v>2022170010080</v>
      </c>
      <c r="E39" s="117" t="s">
        <v>104</v>
      </c>
      <c r="F39" s="117" t="s">
        <v>105</v>
      </c>
      <c r="G39" s="76">
        <v>1</v>
      </c>
      <c r="H39" s="83" t="s">
        <v>106</v>
      </c>
      <c r="I39" s="83">
        <v>2000</v>
      </c>
      <c r="J39" s="117" t="s">
        <v>107</v>
      </c>
      <c r="K39" s="117" t="s">
        <v>108</v>
      </c>
      <c r="L39" s="151">
        <v>405000000</v>
      </c>
      <c r="M39" s="76" t="s">
        <v>41</v>
      </c>
      <c r="N39" s="76" t="s">
        <v>42</v>
      </c>
      <c r="O39" s="76" t="s">
        <v>43</v>
      </c>
    </row>
    <row r="40" spans="1:15" ht="132.75" customHeight="1" x14ac:dyDescent="0.25">
      <c r="A40" s="76" t="s">
        <v>34</v>
      </c>
      <c r="B40" s="76" t="s">
        <v>35</v>
      </c>
      <c r="C40" s="83" t="s">
        <v>103</v>
      </c>
      <c r="D40" s="82">
        <v>2022170010080</v>
      </c>
      <c r="E40" s="117" t="s">
        <v>104</v>
      </c>
      <c r="F40" s="117" t="s">
        <v>105</v>
      </c>
      <c r="G40" s="76">
        <v>1</v>
      </c>
      <c r="H40" s="83" t="s">
        <v>109</v>
      </c>
      <c r="I40" s="83">
        <v>24</v>
      </c>
      <c r="J40" s="117" t="s">
        <v>110</v>
      </c>
      <c r="K40" s="117" t="s">
        <v>111</v>
      </c>
      <c r="L40" s="151">
        <v>3945668</v>
      </c>
      <c r="M40" s="76" t="s">
        <v>41</v>
      </c>
      <c r="N40" s="76" t="s">
        <v>42</v>
      </c>
      <c r="O40" s="76" t="s">
        <v>43</v>
      </c>
    </row>
    <row r="41" spans="1:15" ht="98.25" customHeight="1" x14ac:dyDescent="0.25">
      <c r="A41" s="76" t="s">
        <v>34</v>
      </c>
      <c r="B41" s="76" t="s">
        <v>35</v>
      </c>
      <c r="C41" s="83" t="s">
        <v>103</v>
      </c>
      <c r="D41" s="82">
        <v>2022170010080</v>
      </c>
      <c r="E41" s="117" t="s">
        <v>104</v>
      </c>
      <c r="F41" s="117" t="s">
        <v>105</v>
      </c>
      <c r="G41" s="76">
        <v>1</v>
      </c>
      <c r="H41" s="83" t="s">
        <v>112</v>
      </c>
      <c r="I41" s="83">
        <v>24</v>
      </c>
      <c r="J41" s="117" t="s">
        <v>107</v>
      </c>
      <c r="K41" s="117" t="s">
        <v>113</v>
      </c>
      <c r="L41" s="151">
        <v>222906208</v>
      </c>
      <c r="M41" s="76" t="s">
        <v>41</v>
      </c>
      <c r="N41" s="76" t="s">
        <v>42</v>
      </c>
      <c r="O41" s="76" t="s">
        <v>43</v>
      </c>
    </row>
    <row r="42" spans="1:15" ht="95.25" customHeight="1" x14ac:dyDescent="0.25">
      <c r="A42" s="76" t="s">
        <v>34</v>
      </c>
      <c r="B42" s="76" t="s">
        <v>35</v>
      </c>
      <c r="C42" s="83" t="s">
        <v>103</v>
      </c>
      <c r="D42" s="82">
        <v>2022170010080</v>
      </c>
      <c r="E42" s="117" t="s">
        <v>104</v>
      </c>
      <c r="F42" s="117" t="s">
        <v>105</v>
      </c>
      <c r="G42" s="76">
        <v>1</v>
      </c>
      <c r="H42" s="83" t="s">
        <v>114</v>
      </c>
      <c r="I42" s="83">
        <v>1</v>
      </c>
      <c r="J42" s="117" t="s">
        <v>107</v>
      </c>
      <c r="K42" s="117" t="s">
        <v>115</v>
      </c>
      <c r="L42" s="151">
        <v>807352304</v>
      </c>
      <c r="M42" s="76" t="s">
        <v>41</v>
      </c>
      <c r="N42" s="76" t="s">
        <v>42</v>
      </c>
      <c r="O42" s="76" t="s">
        <v>43</v>
      </c>
    </row>
    <row r="43" spans="1:15" ht="95.25" customHeight="1" x14ac:dyDescent="0.25">
      <c r="A43" s="76" t="s">
        <v>34</v>
      </c>
      <c r="B43" s="76" t="s">
        <v>35</v>
      </c>
      <c r="C43" s="83" t="s">
        <v>103</v>
      </c>
      <c r="D43" s="82">
        <v>2022170010080</v>
      </c>
      <c r="E43" s="117" t="s">
        <v>104</v>
      </c>
      <c r="F43" s="117" t="s">
        <v>105</v>
      </c>
      <c r="G43" s="76">
        <v>1</v>
      </c>
      <c r="H43" s="83" t="s">
        <v>114</v>
      </c>
      <c r="I43" s="83">
        <v>1</v>
      </c>
      <c r="J43" s="117"/>
      <c r="K43" s="117" t="s">
        <v>116</v>
      </c>
      <c r="L43" s="151">
        <v>44000000</v>
      </c>
      <c r="M43" s="76" t="s">
        <v>41</v>
      </c>
      <c r="N43" s="76" t="s">
        <v>42</v>
      </c>
      <c r="O43" s="76" t="s">
        <v>43</v>
      </c>
    </row>
    <row r="44" spans="1:15" ht="96" customHeight="1" x14ac:dyDescent="0.25">
      <c r="A44" s="76" t="s">
        <v>34</v>
      </c>
      <c r="B44" s="76" t="s">
        <v>35</v>
      </c>
      <c r="C44" s="83" t="s">
        <v>103</v>
      </c>
      <c r="D44" s="82">
        <v>2022170010080</v>
      </c>
      <c r="E44" s="117" t="s">
        <v>104</v>
      </c>
      <c r="F44" s="117" t="s">
        <v>105</v>
      </c>
      <c r="G44" s="76">
        <v>1</v>
      </c>
      <c r="H44" s="83" t="s">
        <v>114</v>
      </c>
      <c r="I44" s="83">
        <v>1</v>
      </c>
      <c r="J44" s="117"/>
      <c r="K44" s="117" t="s">
        <v>117</v>
      </c>
      <c r="L44" s="151">
        <v>382000000</v>
      </c>
      <c r="M44" s="76" t="s">
        <v>41</v>
      </c>
      <c r="N44" s="76" t="s">
        <v>42</v>
      </c>
      <c r="O44" s="76" t="s">
        <v>43</v>
      </c>
    </row>
    <row r="45" spans="1:15" ht="94.5" customHeight="1" x14ac:dyDescent="0.25">
      <c r="A45" s="76" t="s">
        <v>34</v>
      </c>
      <c r="B45" s="76" t="s">
        <v>35</v>
      </c>
      <c r="C45" s="83" t="s">
        <v>103</v>
      </c>
      <c r="D45" s="82">
        <v>2022170010080</v>
      </c>
      <c r="E45" s="117" t="s">
        <v>104</v>
      </c>
      <c r="F45" s="117" t="s">
        <v>105</v>
      </c>
      <c r="G45" s="76">
        <v>1</v>
      </c>
      <c r="H45" s="83" t="s">
        <v>114</v>
      </c>
      <c r="I45" s="83">
        <v>1</v>
      </c>
      <c r="J45" s="117"/>
      <c r="K45" s="117" t="s">
        <v>118</v>
      </c>
      <c r="L45" s="151">
        <v>324382488</v>
      </c>
      <c r="M45" s="76" t="s">
        <v>41</v>
      </c>
      <c r="N45" s="76" t="s">
        <v>42</v>
      </c>
      <c r="O45" s="76" t="s">
        <v>43</v>
      </c>
    </row>
    <row r="46" spans="1:15" ht="96" customHeight="1" x14ac:dyDescent="0.25">
      <c r="A46" s="76" t="s">
        <v>34</v>
      </c>
      <c r="B46" s="76" t="s">
        <v>35</v>
      </c>
      <c r="C46" s="83" t="s">
        <v>103</v>
      </c>
      <c r="D46" s="82">
        <v>2022170010080</v>
      </c>
      <c r="E46" s="117" t="s">
        <v>104</v>
      </c>
      <c r="F46" s="117" t="s">
        <v>105</v>
      </c>
      <c r="G46" s="76">
        <v>1</v>
      </c>
      <c r="H46" s="83" t="s">
        <v>114</v>
      </c>
      <c r="I46" s="83">
        <v>1</v>
      </c>
      <c r="J46" s="117"/>
      <c r="K46" s="117" t="s">
        <v>119</v>
      </c>
      <c r="L46" s="151">
        <v>15000000</v>
      </c>
      <c r="M46" s="76" t="s">
        <v>41</v>
      </c>
      <c r="N46" s="76" t="s">
        <v>42</v>
      </c>
      <c r="O46" s="76" t="s">
        <v>43</v>
      </c>
    </row>
    <row r="47" spans="1:15" ht="99.75" customHeight="1" x14ac:dyDescent="0.25">
      <c r="A47" s="76" t="s">
        <v>34</v>
      </c>
      <c r="B47" s="76" t="s">
        <v>35</v>
      </c>
      <c r="C47" s="83" t="s">
        <v>103</v>
      </c>
      <c r="D47" s="82">
        <v>2022170010080</v>
      </c>
      <c r="E47" s="117" t="s">
        <v>104</v>
      </c>
      <c r="F47" s="117" t="s">
        <v>105</v>
      </c>
      <c r="G47" s="76">
        <v>1</v>
      </c>
      <c r="H47" s="83" t="s">
        <v>114</v>
      </c>
      <c r="I47" s="83">
        <v>1</v>
      </c>
      <c r="J47" s="117"/>
      <c r="K47" s="117" t="s">
        <v>120</v>
      </c>
      <c r="L47" s="151">
        <v>15000000</v>
      </c>
      <c r="M47" s="76" t="s">
        <v>41</v>
      </c>
      <c r="N47" s="76" t="s">
        <v>42</v>
      </c>
      <c r="O47" s="76" t="s">
        <v>43</v>
      </c>
    </row>
    <row r="48" spans="1:15" ht="63.75" x14ac:dyDescent="0.25">
      <c r="A48" s="86" t="s">
        <v>171</v>
      </c>
      <c r="B48" s="86" t="s">
        <v>172</v>
      </c>
      <c r="C48" s="86" t="s">
        <v>173</v>
      </c>
      <c r="D48" s="87">
        <v>2020170010052</v>
      </c>
      <c r="E48" s="118" t="s">
        <v>174</v>
      </c>
      <c r="F48" s="118" t="s">
        <v>175</v>
      </c>
      <c r="G48" s="86">
        <v>1</v>
      </c>
      <c r="H48" s="86" t="s">
        <v>176</v>
      </c>
      <c r="I48" s="88">
        <v>1</v>
      </c>
      <c r="J48" s="117" t="s">
        <v>177</v>
      </c>
      <c r="K48" s="117" t="s">
        <v>178</v>
      </c>
      <c r="L48" s="152">
        <v>764169897</v>
      </c>
      <c r="M48" s="76" t="s">
        <v>41</v>
      </c>
      <c r="N48" s="76" t="s">
        <v>124</v>
      </c>
      <c r="O48" s="76" t="s">
        <v>179</v>
      </c>
    </row>
    <row r="49" spans="1:15" ht="63.75" x14ac:dyDescent="0.25">
      <c r="A49" s="86" t="s">
        <v>171</v>
      </c>
      <c r="B49" s="86" t="s">
        <v>172</v>
      </c>
      <c r="C49" s="86" t="s">
        <v>173</v>
      </c>
      <c r="D49" s="87">
        <v>2020170010052</v>
      </c>
      <c r="E49" s="118" t="s">
        <v>174</v>
      </c>
      <c r="F49" s="118" t="s">
        <v>175</v>
      </c>
      <c r="G49" s="86">
        <v>1</v>
      </c>
      <c r="H49" s="86" t="s">
        <v>176</v>
      </c>
      <c r="I49" s="88">
        <v>1</v>
      </c>
      <c r="J49" s="117" t="s">
        <v>177</v>
      </c>
      <c r="K49" s="117" t="s">
        <v>178</v>
      </c>
      <c r="L49" s="152">
        <v>348147280</v>
      </c>
      <c r="M49" s="76" t="s">
        <v>125</v>
      </c>
      <c r="N49" s="76" t="s">
        <v>124</v>
      </c>
      <c r="O49" s="76" t="s">
        <v>179</v>
      </c>
    </row>
    <row r="50" spans="1:15" ht="63.75" x14ac:dyDescent="0.25">
      <c r="A50" s="86" t="s">
        <v>171</v>
      </c>
      <c r="B50" s="86" t="s">
        <v>172</v>
      </c>
      <c r="C50" s="86" t="s">
        <v>173</v>
      </c>
      <c r="D50" s="87">
        <v>2020170010052</v>
      </c>
      <c r="E50" s="118" t="s">
        <v>174</v>
      </c>
      <c r="F50" s="118" t="s">
        <v>175</v>
      </c>
      <c r="G50" s="86">
        <v>1</v>
      </c>
      <c r="H50" s="86" t="s">
        <v>180</v>
      </c>
      <c r="I50" s="88">
        <v>1</v>
      </c>
      <c r="J50" s="117" t="s">
        <v>51</v>
      </c>
      <c r="K50" s="117" t="s">
        <v>181</v>
      </c>
      <c r="L50" s="152">
        <v>671309509</v>
      </c>
      <c r="M50" s="76" t="s">
        <v>125</v>
      </c>
      <c r="N50" s="76" t="s">
        <v>124</v>
      </c>
      <c r="O50" s="76" t="s">
        <v>179</v>
      </c>
    </row>
    <row r="51" spans="1:15" ht="63.75" x14ac:dyDescent="0.25">
      <c r="A51" s="86" t="s">
        <v>171</v>
      </c>
      <c r="B51" s="86" t="s">
        <v>172</v>
      </c>
      <c r="C51" s="86" t="s">
        <v>173</v>
      </c>
      <c r="D51" s="87">
        <v>2020170010052</v>
      </c>
      <c r="E51" s="118" t="s">
        <v>174</v>
      </c>
      <c r="F51" s="118" t="s">
        <v>175</v>
      </c>
      <c r="G51" s="86">
        <v>1</v>
      </c>
      <c r="H51" s="86" t="s">
        <v>180</v>
      </c>
      <c r="I51" s="88">
        <v>1</v>
      </c>
      <c r="J51" s="117" t="s">
        <v>51</v>
      </c>
      <c r="K51" s="117" t="s">
        <v>181</v>
      </c>
      <c r="L51" s="152">
        <v>1404461610</v>
      </c>
      <c r="M51" s="76" t="s">
        <v>41</v>
      </c>
      <c r="N51" s="76" t="s">
        <v>124</v>
      </c>
      <c r="O51" s="76" t="s">
        <v>179</v>
      </c>
    </row>
    <row r="52" spans="1:15" ht="63.75" x14ac:dyDescent="0.25">
      <c r="A52" s="86" t="s">
        <v>171</v>
      </c>
      <c r="B52" s="86" t="s">
        <v>172</v>
      </c>
      <c r="C52" s="86" t="s">
        <v>173</v>
      </c>
      <c r="D52" s="87">
        <v>2020170010052</v>
      </c>
      <c r="E52" s="118" t="s">
        <v>174</v>
      </c>
      <c r="F52" s="118" t="s">
        <v>175</v>
      </c>
      <c r="G52" s="86">
        <v>1</v>
      </c>
      <c r="H52" s="86" t="s">
        <v>182</v>
      </c>
      <c r="I52" s="86">
        <v>1</v>
      </c>
      <c r="J52" s="117" t="s">
        <v>51</v>
      </c>
      <c r="K52" s="117" t="s">
        <v>178</v>
      </c>
      <c r="L52" s="152">
        <v>73333333</v>
      </c>
      <c r="M52" s="76" t="s">
        <v>183</v>
      </c>
      <c r="N52" s="76" t="s">
        <v>124</v>
      </c>
      <c r="O52" s="76" t="s">
        <v>179</v>
      </c>
    </row>
    <row r="53" spans="1:15" ht="63.75" x14ac:dyDescent="0.25">
      <c r="A53" s="86" t="s">
        <v>171</v>
      </c>
      <c r="B53" s="86" t="s">
        <v>172</v>
      </c>
      <c r="C53" s="86" t="s">
        <v>173</v>
      </c>
      <c r="D53" s="87">
        <v>2020170010052</v>
      </c>
      <c r="E53" s="118" t="s">
        <v>174</v>
      </c>
      <c r="F53" s="118" t="s">
        <v>175</v>
      </c>
      <c r="G53" s="86">
        <v>1</v>
      </c>
      <c r="H53" s="86" t="s">
        <v>184</v>
      </c>
      <c r="I53" s="86">
        <v>90</v>
      </c>
      <c r="J53" s="117" t="s">
        <v>51</v>
      </c>
      <c r="K53" s="81" t="s">
        <v>185</v>
      </c>
      <c r="L53" s="152">
        <v>594200000</v>
      </c>
      <c r="M53" s="76" t="s">
        <v>125</v>
      </c>
      <c r="N53" s="76" t="s">
        <v>124</v>
      </c>
      <c r="O53" s="76" t="s">
        <v>179</v>
      </c>
    </row>
    <row r="54" spans="1:15" ht="63.75" x14ac:dyDescent="0.25">
      <c r="A54" s="86" t="s">
        <v>171</v>
      </c>
      <c r="B54" s="86" t="s">
        <v>172</v>
      </c>
      <c r="C54" s="86" t="s">
        <v>173</v>
      </c>
      <c r="D54" s="87">
        <v>2020170010052</v>
      </c>
      <c r="E54" s="118" t="s">
        <v>174</v>
      </c>
      <c r="F54" s="118" t="s">
        <v>175</v>
      </c>
      <c r="G54" s="86">
        <v>1</v>
      </c>
      <c r="H54" s="86" t="s">
        <v>184</v>
      </c>
      <c r="I54" s="86">
        <v>90</v>
      </c>
      <c r="J54" s="117" t="s">
        <v>51</v>
      </c>
      <c r="K54" s="81" t="s">
        <v>185</v>
      </c>
      <c r="L54" s="152">
        <v>52896000</v>
      </c>
      <c r="M54" s="76" t="s">
        <v>41</v>
      </c>
      <c r="N54" s="76" t="s">
        <v>124</v>
      </c>
      <c r="O54" s="76" t="s">
        <v>179</v>
      </c>
    </row>
    <row r="55" spans="1:15" ht="63.75" x14ac:dyDescent="0.25">
      <c r="A55" s="86" t="s">
        <v>171</v>
      </c>
      <c r="B55" s="86" t="s">
        <v>172</v>
      </c>
      <c r="C55" s="86" t="s">
        <v>173</v>
      </c>
      <c r="D55" s="87">
        <v>2020170010052</v>
      </c>
      <c r="E55" s="118" t="s">
        <v>174</v>
      </c>
      <c r="F55" s="118" t="s">
        <v>175</v>
      </c>
      <c r="G55" s="86">
        <v>1</v>
      </c>
      <c r="H55" s="86" t="s">
        <v>184</v>
      </c>
      <c r="I55" s="86">
        <v>90</v>
      </c>
      <c r="J55" s="117" t="s">
        <v>51</v>
      </c>
      <c r="K55" s="81" t="s">
        <v>186</v>
      </c>
      <c r="L55" s="152">
        <v>29250000</v>
      </c>
      <c r="M55" s="76" t="s">
        <v>41</v>
      </c>
      <c r="N55" s="76" t="s">
        <v>124</v>
      </c>
      <c r="O55" s="76" t="s">
        <v>179</v>
      </c>
    </row>
    <row r="56" spans="1:15" ht="63.75" x14ac:dyDescent="0.25">
      <c r="A56" s="86" t="s">
        <v>171</v>
      </c>
      <c r="B56" s="86" t="s">
        <v>172</v>
      </c>
      <c r="C56" s="86" t="s">
        <v>173</v>
      </c>
      <c r="D56" s="87">
        <v>2020170010052</v>
      </c>
      <c r="E56" s="118" t="s">
        <v>174</v>
      </c>
      <c r="F56" s="118" t="s">
        <v>175</v>
      </c>
      <c r="G56" s="86">
        <v>1</v>
      </c>
      <c r="H56" s="86" t="s">
        <v>187</v>
      </c>
      <c r="I56" s="86">
        <v>1</v>
      </c>
      <c r="J56" s="117" t="s">
        <v>51</v>
      </c>
      <c r="K56" s="81" t="s">
        <v>178</v>
      </c>
      <c r="L56" s="152">
        <v>50000000</v>
      </c>
      <c r="M56" s="76" t="s">
        <v>41</v>
      </c>
      <c r="N56" s="76" t="s">
        <v>124</v>
      </c>
      <c r="O56" s="76" t="s">
        <v>179</v>
      </c>
    </row>
    <row r="57" spans="1:15" ht="63.75" x14ac:dyDescent="0.25">
      <c r="A57" s="86" t="s">
        <v>171</v>
      </c>
      <c r="B57" s="86" t="s">
        <v>172</v>
      </c>
      <c r="C57" s="86" t="s">
        <v>173</v>
      </c>
      <c r="D57" s="87">
        <v>2020170010052</v>
      </c>
      <c r="E57" s="118" t="s">
        <v>174</v>
      </c>
      <c r="F57" s="118" t="s">
        <v>175</v>
      </c>
      <c r="G57" s="86">
        <v>1</v>
      </c>
      <c r="H57" s="86" t="s">
        <v>188</v>
      </c>
      <c r="I57" s="86">
        <v>1</v>
      </c>
      <c r="J57" s="117" t="s">
        <v>51</v>
      </c>
      <c r="K57" s="81" t="s">
        <v>178</v>
      </c>
      <c r="L57" s="152">
        <v>78000000</v>
      </c>
      <c r="M57" s="76" t="s">
        <v>41</v>
      </c>
      <c r="N57" s="76" t="s">
        <v>124</v>
      </c>
      <c r="O57" s="76" t="s">
        <v>179</v>
      </c>
    </row>
    <row r="58" spans="1:15" ht="63.75" x14ac:dyDescent="0.25">
      <c r="A58" s="86" t="s">
        <v>171</v>
      </c>
      <c r="B58" s="86" t="s">
        <v>172</v>
      </c>
      <c r="C58" s="86" t="s">
        <v>173</v>
      </c>
      <c r="D58" s="87">
        <v>2020170010052</v>
      </c>
      <c r="E58" s="118" t="s">
        <v>174</v>
      </c>
      <c r="F58" s="118" t="s">
        <v>175</v>
      </c>
      <c r="G58" s="86">
        <v>1</v>
      </c>
      <c r="H58" s="86" t="s">
        <v>189</v>
      </c>
      <c r="I58" s="86">
        <v>1</v>
      </c>
      <c r="J58" s="117" t="s">
        <v>51</v>
      </c>
      <c r="K58" s="117" t="s">
        <v>181</v>
      </c>
      <c r="L58" s="152">
        <v>30000000</v>
      </c>
      <c r="M58" s="76" t="s">
        <v>41</v>
      </c>
      <c r="N58" s="76" t="s">
        <v>124</v>
      </c>
      <c r="O58" s="76" t="s">
        <v>179</v>
      </c>
    </row>
    <row r="59" spans="1:15" ht="63.75" x14ac:dyDescent="0.25">
      <c r="A59" s="86" t="s">
        <v>171</v>
      </c>
      <c r="B59" s="86" t="s">
        <v>172</v>
      </c>
      <c r="C59" s="86" t="s">
        <v>173</v>
      </c>
      <c r="D59" s="87">
        <v>2020170010052</v>
      </c>
      <c r="E59" s="118" t="s">
        <v>174</v>
      </c>
      <c r="F59" s="118" t="s">
        <v>175</v>
      </c>
      <c r="G59" s="86">
        <v>1</v>
      </c>
      <c r="H59" s="86" t="s">
        <v>190</v>
      </c>
      <c r="I59" s="86">
        <v>1</v>
      </c>
      <c r="J59" s="117" t="s">
        <v>51</v>
      </c>
      <c r="K59" s="81" t="s">
        <v>191</v>
      </c>
      <c r="L59" s="152">
        <v>450000000</v>
      </c>
      <c r="M59" s="76" t="s">
        <v>41</v>
      </c>
      <c r="N59" s="76" t="s">
        <v>124</v>
      </c>
      <c r="O59" s="76" t="s">
        <v>192</v>
      </c>
    </row>
    <row r="60" spans="1:15" ht="63.75" x14ac:dyDescent="0.25">
      <c r="A60" s="86" t="s">
        <v>171</v>
      </c>
      <c r="B60" s="86" t="s">
        <v>172</v>
      </c>
      <c r="C60" s="86" t="s">
        <v>173</v>
      </c>
      <c r="D60" s="87">
        <v>2020170010052</v>
      </c>
      <c r="E60" s="118" t="s">
        <v>174</v>
      </c>
      <c r="F60" s="118" t="s">
        <v>175</v>
      </c>
      <c r="G60" s="86">
        <v>1</v>
      </c>
      <c r="H60" s="86" t="s">
        <v>190</v>
      </c>
      <c r="I60" s="88">
        <v>1</v>
      </c>
      <c r="J60" s="117" t="s">
        <v>177</v>
      </c>
      <c r="K60" s="81" t="s">
        <v>193</v>
      </c>
      <c r="L60" s="152">
        <v>14880000</v>
      </c>
      <c r="M60" s="76" t="s">
        <v>125</v>
      </c>
      <c r="N60" s="76" t="s">
        <v>124</v>
      </c>
      <c r="O60" s="76" t="s">
        <v>192</v>
      </c>
    </row>
    <row r="61" spans="1:15" ht="63.75" x14ac:dyDescent="0.25">
      <c r="A61" s="86" t="s">
        <v>171</v>
      </c>
      <c r="B61" s="86" t="s">
        <v>172</v>
      </c>
      <c r="C61" s="86" t="s">
        <v>173</v>
      </c>
      <c r="D61" s="87">
        <v>2020170010052</v>
      </c>
      <c r="E61" s="118" t="s">
        <v>174</v>
      </c>
      <c r="F61" s="118" t="s">
        <v>175</v>
      </c>
      <c r="G61" s="86">
        <v>1</v>
      </c>
      <c r="H61" s="86" t="s">
        <v>190</v>
      </c>
      <c r="I61" s="88">
        <v>1</v>
      </c>
      <c r="J61" s="117" t="s">
        <v>177</v>
      </c>
      <c r="K61" s="81" t="s">
        <v>193</v>
      </c>
      <c r="L61" s="152">
        <v>40000000</v>
      </c>
      <c r="M61" s="76" t="s">
        <v>41</v>
      </c>
      <c r="N61" s="76" t="s">
        <v>124</v>
      </c>
      <c r="O61" s="76" t="s">
        <v>192</v>
      </c>
    </row>
    <row r="62" spans="1:15" ht="89.25" x14ac:dyDescent="0.25">
      <c r="A62" s="86" t="s">
        <v>171</v>
      </c>
      <c r="B62" s="86" t="s">
        <v>172</v>
      </c>
      <c r="C62" s="86" t="s">
        <v>173</v>
      </c>
      <c r="D62" s="87">
        <v>2020170010052</v>
      </c>
      <c r="E62" s="118" t="s">
        <v>174</v>
      </c>
      <c r="F62" s="118" t="s">
        <v>175</v>
      </c>
      <c r="G62" s="86">
        <v>1</v>
      </c>
      <c r="H62" s="86" t="s">
        <v>194</v>
      </c>
      <c r="I62" s="86">
        <v>0.5</v>
      </c>
      <c r="J62" s="117" t="s">
        <v>51</v>
      </c>
      <c r="K62" s="81" t="s">
        <v>191</v>
      </c>
      <c r="L62" s="152">
        <v>50000000</v>
      </c>
      <c r="M62" s="76" t="s">
        <v>41</v>
      </c>
      <c r="N62" s="76" t="s">
        <v>124</v>
      </c>
      <c r="O62" s="76" t="s">
        <v>192</v>
      </c>
    </row>
    <row r="63" spans="1:15" ht="63.75" x14ac:dyDescent="0.25">
      <c r="A63" s="86" t="s">
        <v>171</v>
      </c>
      <c r="B63" s="86" t="s">
        <v>172</v>
      </c>
      <c r="C63" s="86" t="s">
        <v>173</v>
      </c>
      <c r="D63" s="87">
        <v>2020170010052</v>
      </c>
      <c r="E63" s="118" t="s">
        <v>174</v>
      </c>
      <c r="F63" s="118" t="s">
        <v>175</v>
      </c>
      <c r="G63" s="86">
        <v>1</v>
      </c>
      <c r="H63" s="86" t="s">
        <v>195</v>
      </c>
      <c r="I63" s="86">
        <v>13</v>
      </c>
      <c r="J63" s="117" t="s">
        <v>51</v>
      </c>
      <c r="K63" s="81" t="s">
        <v>196</v>
      </c>
      <c r="L63" s="152">
        <v>50000000</v>
      </c>
      <c r="M63" s="76" t="s">
        <v>41</v>
      </c>
      <c r="N63" s="76" t="s">
        <v>124</v>
      </c>
      <c r="O63" s="76" t="s">
        <v>192</v>
      </c>
    </row>
    <row r="64" spans="1:15" ht="63.75" x14ac:dyDescent="0.25">
      <c r="A64" s="76" t="s">
        <v>171</v>
      </c>
      <c r="B64" s="76" t="s">
        <v>172</v>
      </c>
      <c r="C64" s="76" t="s">
        <v>173</v>
      </c>
      <c r="D64" s="89">
        <v>2020170010052</v>
      </c>
      <c r="E64" s="117" t="s">
        <v>174</v>
      </c>
      <c r="F64" s="117" t="s">
        <v>197</v>
      </c>
      <c r="G64" s="86">
        <v>1</v>
      </c>
      <c r="H64" s="86" t="s">
        <v>198</v>
      </c>
      <c r="I64" s="86">
        <v>1</v>
      </c>
      <c r="J64" s="117" t="s">
        <v>51</v>
      </c>
      <c r="K64" s="117" t="s">
        <v>199</v>
      </c>
      <c r="L64" s="153">
        <v>121919666</v>
      </c>
      <c r="M64" s="76" t="s">
        <v>41</v>
      </c>
      <c r="N64" s="83" t="s">
        <v>124</v>
      </c>
      <c r="O64" s="83" t="s">
        <v>200</v>
      </c>
    </row>
    <row r="65" spans="1:15" ht="63.75" x14ac:dyDescent="0.25">
      <c r="A65" s="76" t="s">
        <v>171</v>
      </c>
      <c r="B65" s="76" t="s">
        <v>172</v>
      </c>
      <c r="C65" s="76" t="s">
        <v>173</v>
      </c>
      <c r="D65" s="89">
        <v>2020170010052</v>
      </c>
      <c r="E65" s="117" t="s">
        <v>174</v>
      </c>
      <c r="F65" s="117" t="s">
        <v>197</v>
      </c>
      <c r="G65" s="86">
        <v>1</v>
      </c>
      <c r="H65" s="86" t="s">
        <v>198</v>
      </c>
      <c r="I65" s="86">
        <v>1</v>
      </c>
      <c r="J65" s="117" t="s">
        <v>51</v>
      </c>
      <c r="K65" s="117" t="s">
        <v>201</v>
      </c>
      <c r="L65" s="153">
        <v>310000000</v>
      </c>
      <c r="M65" s="76" t="s">
        <v>41</v>
      </c>
      <c r="N65" s="83" t="s">
        <v>124</v>
      </c>
      <c r="O65" s="83" t="s">
        <v>202</v>
      </c>
    </row>
    <row r="66" spans="1:15" ht="63.75" x14ac:dyDescent="0.25">
      <c r="A66" s="76" t="s">
        <v>171</v>
      </c>
      <c r="B66" s="76" t="s">
        <v>172</v>
      </c>
      <c r="C66" s="76" t="s">
        <v>173</v>
      </c>
      <c r="D66" s="89">
        <v>2020170010052</v>
      </c>
      <c r="E66" s="117" t="s">
        <v>174</v>
      </c>
      <c r="F66" s="117" t="s">
        <v>197</v>
      </c>
      <c r="G66" s="86">
        <v>1</v>
      </c>
      <c r="H66" s="86" t="s">
        <v>203</v>
      </c>
      <c r="I66" s="86">
        <v>1</v>
      </c>
      <c r="J66" s="117" t="s">
        <v>51</v>
      </c>
      <c r="K66" s="117" t="s">
        <v>191</v>
      </c>
      <c r="L66" s="153">
        <v>120000000</v>
      </c>
      <c r="M66" s="76" t="s">
        <v>41</v>
      </c>
      <c r="N66" s="83" t="s">
        <v>124</v>
      </c>
      <c r="O66" s="83" t="s">
        <v>202</v>
      </c>
    </row>
    <row r="67" spans="1:15" ht="63.75" x14ac:dyDescent="0.25">
      <c r="A67" s="76" t="s">
        <v>171</v>
      </c>
      <c r="B67" s="76" t="s">
        <v>172</v>
      </c>
      <c r="C67" s="76" t="s">
        <v>173</v>
      </c>
      <c r="D67" s="89">
        <v>2020170010052</v>
      </c>
      <c r="E67" s="117" t="s">
        <v>174</v>
      </c>
      <c r="F67" s="117" t="s">
        <v>197</v>
      </c>
      <c r="G67" s="86">
        <v>1</v>
      </c>
      <c r="H67" s="86" t="s">
        <v>204</v>
      </c>
      <c r="I67" s="86">
        <v>1</v>
      </c>
      <c r="J67" s="117" t="s">
        <v>205</v>
      </c>
      <c r="K67" s="117" t="s">
        <v>206</v>
      </c>
      <c r="L67" s="153">
        <v>738203766</v>
      </c>
      <c r="M67" s="76" t="s">
        <v>41</v>
      </c>
      <c r="N67" s="83" t="s">
        <v>124</v>
      </c>
      <c r="O67" s="83" t="s">
        <v>179</v>
      </c>
    </row>
    <row r="68" spans="1:15" ht="63.75" x14ac:dyDescent="0.25">
      <c r="A68" s="76" t="s">
        <v>171</v>
      </c>
      <c r="B68" s="76" t="s">
        <v>172</v>
      </c>
      <c r="C68" s="76" t="s">
        <v>173</v>
      </c>
      <c r="D68" s="89">
        <v>2020170010052</v>
      </c>
      <c r="E68" s="117" t="s">
        <v>174</v>
      </c>
      <c r="F68" s="117" t="s">
        <v>197</v>
      </c>
      <c r="G68" s="86">
        <v>1</v>
      </c>
      <c r="H68" s="86" t="s">
        <v>207</v>
      </c>
      <c r="I68" s="86">
        <v>1</v>
      </c>
      <c r="J68" s="117" t="s">
        <v>51</v>
      </c>
      <c r="K68" s="117" t="s">
        <v>199</v>
      </c>
      <c r="L68" s="153">
        <v>20000000</v>
      </c>
      <c r="M68" s="76" t="s">
        <v>41</v>
      </c>
      <c r="N68" s="83" t="s">
        <v>124</v>
      </c>
      <c r="O68" s="83" t="s">
        <v>208</v>
      </c>
    </row>
    <row r="69" spans="1:15" ht="76.5" x14ac:dyDescent="0.25">
      <c r="A69" s="76" t="s">
        <v>171</v>
      </c>
      <c r="B69" s="76" t="s">
        <v>172</v>
      </c>
      <c r="C69" s="76" t="s">
        <v>173</v>
      </c>
      <c r="D69" s="89">
        <v>2020170010052</v>
      </c>
      <c r="E69" s="117" t="s">
        <v>174</v>
      </c>
      <c r="F69" s="117" t="s">
        <v>209</v>
      </c>
      <c r="G69" s="86">
        <v>1</v>
      </c>
      <c r="H69" s="86" t="s">
        <v>210</v>
      </c>
      <c r="I69" s="86">
        <v>10</v>
      </c>
      <c r="J69" s="117" t="s">
        <v>51</v>
      </c>
      <c r="K69" s="117" t="s">
        <v>199</v>
      </c>
      <c r="L69" s="153">
        <v>6625267167</v>
      </c>
      <c r="M69" s="76" t="s">
        <v>41</v>
      </c>
      <c r="N69" s="83" t="s">
        <v>124</v>
      </c>
      <c r="O69" s="83" t="s">
        <v>200</v>
      </c>
    </row>
    <row r="70" spans="1:15" ht="76.5" x14ac:dyDescent="0.25">
      <c r="A70" s="76" t="s">
        <v>171</v>
      </c>
      <c r="B70" s="76" t="s">
        <v>172</v>
      </c>
      <c r="C70" s="76" t="s">
        <v>173</v>
      </c>
      <c r="D70" s="89">
        <v>2020170010052</v>
      </c>
      <c r="E70" s="117" t="s">
        <v>174</v>
      </c>
      <c r="F70" s="117" t="s">
        <v>209</v>
      </c>
      <c r="G70" s="86">
        <v>1</v>
      </c>
      <c r="H70" s="86" t="s">
        <v>210</v>
      </c>
      <c r="I70" s="86">
        <v>10</v>
      </c>
      <c r="J70" s="117" t="s">
        <v>51</v>
      </c>
      <c r="K70" s="117" t="s">
        <v>201</v>
      </c>
      <c r="L70" s="153">
        <v>2112056018</v>
      </c>
      <c r="M70" s="76" t="s">
        <v>41</v>
      </c>
      <c r="N70" s="83" t="s">
        <v>124</v>
      </c>
      <c r="O70" s="83" t="s">
        <v>202</v>
      </c>
    </row>
    <row r="71" spans="1:15" ht="76.5" x14ac:dyDescent="0.25">
      <c r="A71" s="76" t="s">
        <v>171</v>
      </c>
      <c r="B71" s="76" t="s">
        <v>172</v>
      </c>
      <c r="C71" s="76" t="s">
        <v>173</v>
      </c>
      <c r="D71" s="89">
        <v>2020170010052</v>
      </c>
      <c r="E71" s="117" t="s">
        <v>174</v>
      </c>
      <c r="F71" s="117" t="s">
        <v>209</v>
      </c>
      <c r="G71" s="86">
        <v>1</v>
      </c>
      <c r="H71" s="86" t="s">
        <v>210</v>
      </c>
      <c r="I71" s="86">
        <v>10</v>
      </c>
      <c r="J71" s="117" t="s">
        <v>51</v>
      </c>
      <c r="K71" s="117" t="s">
        <v>196</v>
      </c>
      <c r="L71" s="153">
        <v>700800000</v>
      </c>
      <c r="M71" s="76" t="s">
        <v>41</v>
      </c>
      <c r="N71" s="83" t="s">
        <v>124</v>
      </c>
      <c r="O71" s="83" t="s">
        <v>202</v>
      </c>
    </row>
    <row r="72" spans="1:15" ht="76.5" x14ac:dyDescent="0.25">
      <c r="A72" s="76" t="s">
        <v>211</v>
      </c>
      <c r="B72" s="76" t="s">
        <v>212</v>
      </c>
      <c r="C72" s="76" t="s">
        <v>332</v>
      </c>
      <c r="D72" s="82">
        <v>2020170010010</v>
      </c>
      <c r="E72" s="81" t="s">
        <v>213</v>
      </c>
      <c r="F72" s="81" t="s">
        <v>214</v>
      </c>
      <c r="G72" s="76">
        <v>1</v>
      </c>
      <c r="H72" s="76" t="s">
        <v>215</v>
      </c>
      <c r="I72" s="76">
        <v>240</v>
      </c>
      <c r="J72" s="81" t="s">
        <v>216</v>
      </c>
      <c r="K72" s="81" t="s">
        <v>217</v>
      </c>
      <c r="L72" s="150">
        <v>946065000</v>
      </c>
      <c r="M72" s="76" t="s">
        <v>41</v>
      </c>
      <c r="N72" s="76" t="s">
        <v>130</v>
      </c>
      <c r="O72" s="76" t="s">
        <v>218</v>
      </c>
    </row>
    <row r="73" spans="1:15" ht="76.5" x14ac:dyDescent="0.25">
      <c r="A73" s="76" t="s">
        <v>211</v>
      </c>
      <c r="B73" s="76" t="s">
        <v>212</v>
      </c>
      <c r="C73" s="76" t="s">
        <v>332</v>
      </c>
      <c r="D73" s="82">
        <v>2020170010010</v>
      </c>
      <c r="E73" s="81" t="s">
        <v>213</v>
      </c>
      <c r="F73" s="81" t="s">
        <v>214</v>
      </c>
      <c r="G73" s="76">
        <v>1</v>
      </c>
      <c r="H73" s="76" t="s">
        <v>219</v>
      </c>
      <c r="I73" s="76">
        <v>1</v>
      </c>
      <c r="J73" s="81" t="s">
        <v>216</v>
      </c>
      <c r="K73" s="81" t="s">
        <v>220</v>
      </c>
      <c r="L73" s="150">
        <v>53935000</v>
      </c>
      <c r="M73" s="76" t="s">
        <v>41</v>
      </c>
      <c r="N73" s="76" t="s">
        <v>130</v>
      </c>
      <c r="O73" s="76" t="s">
        <v>218</v>
      </c>
    </row>
    <row r="74" spans="1:15" ht="63.75" x14ac:dyDescent="0.25">
      <c r="A74" s="76" t="s">
        <v>171</v>
      </c>
      <c r="B74" s="76" t="s">
        <v>221</v>
      </c>
      <c r="C74" s="76" t="s">
        <v>222</v>
      </c>
      <c r="D74" s="89">
        <v>2020170010027</v>
      </c>
      <c r="E74" s="117" t="s">
        <v>223</v>
      </c>
      <c r="F74" s="81" t="s">
        <v>224</v>
      </c>
      <c r="G74" s="76">
        <v>1</v>
      </c>
      <c r="H74" s="86" t="s">
        <v>225</v>
      </c>
      <c r="I74" s="90">
        <v>50</v>
      </c>
      <c r="J74" s="118" t="s">
        <v>226</v>
      </c>
      <c r="K74" s="121" t="s">
        <v>227</v>
      </c>
      <c r="L74" s="154">
        <v>100000000</v>
      </c>
      <c r="M74" s="76" t="s">
        <v>41</v>
      </c>
      <c r="N74" s="76" t="s">
        <v>130</v>
      </c>
      <c r="O74" s="76" t="s">
        <v>228</v>
      </c>
    </row>
    <row r="75" spans="1:15" ht="63.75" x14ac:dyDescent="0.25">
      <c r="A75" s="76" t="s">
        <v>171</v>
      </c>
      <c r="B75" s="76" t="s">
        <v>221</v>
      </c>
      <c r="C75" s="76" t="s">
        <v>222</v>
      </c>
      <c r="D75" s="89">
        <v>2020170010027</v>
      </c>
      <c r="E75" s="117" t="s">
        <v>229</v>
      </c>
      <c r="F75" s="81" t="s">
        <v>224</v>
      </c>
      <c r="G75" s="76">
        <v>1</v>
      </c>
      <c r="H75" s="86" t="s">
        <v>230</v>
      </c>
      <c r="I75" s="90">
        <v>1</v>
      </c>
      <c r="J75" s="118" t="s">
        <v>231</v>
      </c>
      <c r="K75" s="121" t="s">
        <v>232</v>
      </c>
      <c r="L75" s="155">
        <v>40000000</v>
      </c>
      <c r="M75" s="76" t="s">
        <v>41</v>
      </c>
      <c r="N75" s="83" t="s">
        <v>130</v>
      </c>
      <c r="O75" s="76" t="s">
        <v>228</v>
      </c>
    </row>
    <row r="76" spans="1:15" ht="63.75" x14ac:dyDescent="0.25">
      <c r="A76" s="76" t="s">
        <v>171</v>
      </c>
      <c r="B76" s="76" t="s">
        <v>221</v>
      </c>
      <c r="C76" s="76" t="s">
        <v>222</v>
      </c>
      <c r="D76" s="89">
        <v>2020170010027</v>
      </c>
      <c r="E76" s="117" t="s">
        <v>229</v>
      </c>
      <c r="F76" s="81" t="s">
        <v>224</v>
      </c>
      <c r="G76" s="76">
        <v>1</v>
      </c>
      <c r="H76" s="86" t="s">
        <v>233</v>
      </c>
      <c r="I76" s="90">
        <v>1</v>
      </c>
      <c r="J76" s="118" t="s">
        <v>231</v>
      </c>
      <c r="K76" s="121" t="s">
        <v>232</v>
      </c>
      <c r="L76" s="155">
        <v>10000000</v>
      </c>
      <c r="M76" s="76"/>
      <c r="N76" s="83" t="s">
        <v>130</v>
      </c>
      <c r="O76" s="76" t="s">
        <v>228</v>
      </c>
    </row>
    <row r="77" spans="1:15" ht="63.75" x14ac:dyDescent="0.25">
      <c r="A77" s="76" t="s">
        <v>171</v>
      </c>
      <c r="B77" s="76" t="s">
        <v>221</v>
      </c>
      <c r="C77" s="76" t="s">
        <v>222</v>
      </c>
      <c r="D77" s="89">
        <v>2020170010027</v>
      </c>
      <c r="E77" s="117" t="s">
        <v>234</v>
      </c>
      <c r="F77" s="81" t="s">
        <v>224</v>
      </c>
      <c r="G77" s="76">
        <v>1</v>
      </c>
      <c r="H77" s="91" t="s">
        <v>235</v>
      </c>
      <c r="I77" s="90">
        <v>1</v>
      </c>
      <c r="J77" s="118" t="s">
        <v>231</v>
      </c>
      <c r="K77" s="121" t="s">
        <v>236</v>
      </c>
      <c r="L77" s="155">
        <v>120818313</v>
      </c>
      <c r="M77" s="76" t="s">
        <v>41</v>
      </c>
      <c r="N77" s="83" t="s">
        <v>130</v>
      </c>
      <c r="O77" s="76" t="s">
        <v>228</v>
      </c>
    </row>
    <row r="78" spans="1:15" ht="63.75" x14ac:dyDescent="0.25">
      <c r="A78" s="76" t="s">
        <v>171</v>
      </c>
      <c r="B78" s="76" t="s">
        <v>221</v>
      </c>
      <c r="C78" s="76" t="s">
        <v>222</v>
      </c>
      <c r="D78" s="89">
        <v>2020170010027</v>
      </c>
      <c r="E78" s="117" t="s">
        <v>234</v>
      </c>
      <c r="F78" s="81" t="s">
        <v>224</v>
      </c>
      <c r="G78" s="76">
        <v>1</v>
      </c>
      <c r="H78" s="91" t="s">
        <v>237</v>
      </c>
      <c r="I78" s="90">
        <v>1</v>
      </c>
      <c r="J78" s="118" t="s">
        <v>231</v>
      </c>
      <c r="K78" s="121" t="s">
        <v>236</v>
      </c>
      <c r="L78" s="155">
        <v>41000000</v>
      </c>
      <c r="M78" s="76" t="s">
        <v>41</v>
      </c>
      <c r="N78" s="83" t="s">
        <v>130</v>
      </c>
      <c r="O78" s="76" t="s">
        <v>228</v>
      </c>
    </row>
    <row r="79" spans="1:15" ht="63.75" x14ac:dyDescent="0.25">
      <c r="A79" s="76" t="s">
        <v>171</v>
      </c>
      <c r="B79" s="76" t="s">
        <v>221</v>
      </c>
      <c r="C79" s="76" t="s">
        <v>222</v>
      </c>
      <c r="D79" s="89">
        <v>2020170010027</v>
      </c>
      <c r="E79" s="117" t="s">
        <v>234</v>
      </c>
      <c r="F79" s="81" t="s">
        <v>224</v>
      </c>
      <c r="G79" s="76">
        <v>1</v>
      </c>
      <c r="H79" s="91" t="s">
        <v>238</v>
      </c>
      <c r="I79" s="90">
        <v>20</v>
      </c>
      <c r="J79" s="118" t="s">
        <v>231</v>
      </c>
      <c r="K79" s="121" t="s">
        <v>236</v>
      </c>
      <c r="L79" s="155">
        <v>22950000</v>
      </c>
      <c r="M79" s="76"/>
      <c r="N79" s="83" t="s">
        <v>130</v>
      </c>
      <c r="O79" s="76" t="s">
        <v>228</v>
      </c>
    </row>
    <row r="80" spans="1:15" ht="63.75" x14ac:dyDescent="0.25">
      <c r="A80" s="76" t="s">
        <v>171</v>
      </c>
      <c r="B80" s="76" t="s">
        <v>221</v>
      </c>
      <c r="C80" s="76" t="s">
        <v>222</v>
      </c>
      <c r="D80" s="89">
        <v>2020170010027</v>
      </c>
      <c r="E80" s="117" t="s">
        <v>234</v>
      </c>
      <c r="F80" s="81" t="s">
        <v>224</v>
      </c>
      <c r="G80" s="76">
        <v>1</v>
      </c>
      <c r="H80" s="91" t="s">
        <v>239</v>
      </c>
      <c r="I80" s="90">
        <v>700</v>
      </c>
      <c r="J80" s="118" t="s">
        <v>240</v>
      </c>
      <c r="K80" s="121" t="s">
        <v>236</v>
      </c>
      <c r="L80" s="155">
        <v>22195423</v>
      </c>
      <c r="M80" s="76" t="s">
        <v>41</v>
      </c>
      <c r="N80" s="83" t="s">
        <v>130</v>
      </c>
      <c r="O80" s="76" t="s">
        <v>228</v>
      </c>
    </row>
    <row r="81" spans="1:15" ht="63.75" x14ac:dyDescent="0.25">
      <c r="A81" s="76" t="s">
        <v>171</v>
      </c>
      <c r="B81" s="76" t="s">
        <v>221</v>
      </c>
      <c r="C81" s="76" t="s">
        <v>222</v>
      </c>
      <c r="D81" s="89">
        <v>2020170010027</v>
      </c>
      <c r="E81" s="117" t="s">
        <v>234</v>
      </c>
      <c r="F81" s="81" t="s">
        <v>224</v>
      </c>
      <c r="G81" s="76">
        <v>1</v>
      </c>
      <c r="H81" s="91" t="s">
        <v>239</v>
      </c>
      <c r="I81" s="90">
        <v>700</v>
      </c>
      <c r="J81" s="118" t="s">
        <v>241</v>
      </c>
      <c r="K81" s="121" t="s">
        <v>236</v>
      </c>
      <c r="L81" s="155">
        <v>413770569</v>
      </c>
      <c r="M81" s="76" t="s">
        <v>41</v>
      </c>
      <c r="N81" s="83" t="s">
        <v>130</v>
      </c>
      <c r="O81" s="76" t="s">
        <v>228</v>
      </c>
    </row>
    <row r="82" spans="1:15" ht="63.75" x14ac:dyDescent="0.25">
      <c r="A82" s="76" t="s">
        <v>171</v>
      </c>
      <c r="B82" s="76" t="s">
        <v>221</v>
      </c>
      <c r="C82" s="76" t="s">
        <v>222</v>
      </c>
      <c r="D82" s="89">
        <v>2020170010027</v>
      </c>
      <c r="E82" s="117" t="s">
        <v>234</v>
      </c>
      <c r="F82" s="81" t="s">
        <v>224</v>
      </c>
      <c r="G82" s="76">
        <v>1</v>
      </c>
      <c r="H82" s="91" t="s">
        <v>239</v>
      </c>
      <c r="I82" s="90">
        <v>700</v>
      </c>
      <c r="J82" s="118" t="s">
        <v>231</v>
      </c>
      <c r="K82" s="121" t="s">
        <v>236</v>
      </c>
      <c r="L82" s="155">
        <f>450599922+100000</f>
        <v>450699922</v>
      </c>
      <c r="M82" s="76" t="s">
        <v>41</v>
      </c>
      <c r="N82" s="83" t="s">
        <v>130</v>
      </c>
      <c r="O82" s="76" t="s">
        <v>228</v>
      </c>
    </row>
    <row r="83" spans="1:15" ht="51" x14ac:dyDescent="0.25">
      <c r="A83" s="76" t="s">
        <v>171</v>
      </c>
      <c r="B83" s="76" t="s">
        <v>221</v>
      </c>
      <c r="C83" s="76" t="s">
        <v>242</v>
      </c>
      <c r="D83" s="82">
        <v>2020170010028</v>
      </c>
      <c r="E83" s="81" t="s">
        <v>243</v>
      </c>
      <c r="F83" s="81" t="s">
        <v>244</v>
      </c>
      <c r="G83" s="76">
        <v>1</v>
      </c>
      <c r="H83" s="86" t="s">
        <v>245</v>
      </c>
      <c r="I83" s="90">
        <v>200</v>
      </c>
      <c r="J83" s="81"/>
      <c r="K83" s="81" t="s">
        <v>246</v>
      </c>
      <c r="L83" s="156">
        <v>670000000</v>
      </c>
      <c r="M83" s="92" t="s">
        <v>41</v>
      </c>
      <c r="N83" s="93" t="s">
        <v>130</v>
      </c>
      <c r="O83" s="92" t="s">
        <v>247</v>
      </c>
    </row>
    <row r="84" spans="1:15" ht="51" x14ac:dyDescent="0.25">
      <c r="A84" s="76" t="s">
        <v>171</v>
      </c>
      <c r="B84" s="76" t="s">
        <v>221</v>
      </c>
      <c r="C84" s="76" t="s">
        <v>242</v>
      </c>
      <c r="D84" s="82">
        <v>2020170010028</v>
      </c>
      <c r="E84" s="81" t="s">
        <v>243</v>
      </c>
      <c r="F84" s="81" t="s">
        <v>244</v>
      </c>
      <c r="G84" s="76">
        <v>1</v>
      </c>
      <c r="H84" s="86" t="s">
        <v>248</v>
      </c>
      <c r="I84" s="90">
        <v>100</v>
      </c>
      <c r="J84" s="81"/>
      <c r="K84" s="81" t="s">
        <v>246</v>
      </c>
      <c r="L84" s="156"/>
      <c r="M84" s="92"/>
      <c r="N84" s="93"/>
      <c r="O84" s="92"/>
    </row>
    <row r="85" spans="1:15" ht="51" x14ac:dyDescent="0.25">
      <c r="A85" s="76" t="s">
        <v>171</v>
      </c>
      <c r="B85" s="76" t="s">
        <v>221</v>
      </c>
      <c r="C85" s="76" t="s">
        <v>242</v>
      </c>
      <c r="D85" s="82">
        <v>2020170010028</v>
      </c>
      <c r="E85" s="81" t="s">
        <v>243</v>
      </c>
      <c r="F85" s="81" t="s">
        <v>244</v>
      </c>
      <c r="G85" s="76">
        <v>1</v>
      </c>
      <c r="H85" s="86" t="s">
        <v>249</v>
      </c>
      <c r="I85" s="90">
        <v>1</v>
      </c>
      <c r="J85" s="117"/>
      <c r="K85" s="117" t="s">
        <v>250</v>
      </c>
      <c r="L85" s="156">
        <v>250000000</v>
      </c>
      <c r="M85" s="92" t="s">
        <v>41</v>
      </c>
      <c r="N85" s="94" t="s">
        <v>130</v>
      </c>
      <c r="O85" s="92" t="s">
        <v>247</v>
      </c>
    </row>
    <row r="86" spans="1:15" ht="51" x14ac:dyDescent="0.25">
      <c r="A86" s="76" t="s">
        <v>171</v>
      </c>
      <c r="B86" s="76" t="s">
        <v>221</v>
      </c>
      <c r="C86" s="76" t="s">
        <v>242</v>
      </c>
      <c r="D86" s="82">
        <v>2020170010028</v>
      </c>
      <c r="E86" s="81" t="s">
        <v>243</v>
      </c>
      <c r="F86" s="81" t="s">
        <v>244</v>
      </c>
      <c r="G86" s="76">
        <v>1</v>
      </c>
      <c r="H86" s="86" t="s">
        <v>251</v>
      </c>
      <c r="I86" s="90">
        <v>1000</v>
      </c>
      <c r="J86" s="117"/>
      <c r="K86" s="117" t="s">
        <v>250</v>
      </c>
      <c r="L86" s="156"/>
      <c r="M86" s="92"/>
      <c r="N86" s="94"/>
      <c r="O86" s="92"/>
    </row>
    <row r="87" spans="1:15" ht="51" x14ac:dyDescent="0.25">
      <c r="A87" s="76" t="s">
        <v>171</v>
      </c>
      <c r="B87" s="76" t="s">
        <v>221</v>
      </c>
      <c r="C87" s="76" t="s">
        <v>242</v>
      </c>
      <c r="D87" s="82">
        <v>2020170010028</v>
      </c>
      <c r="E87" s="81" t="s">
        <v>243</v>
      </c>
      <c r="F87" s="81" t="s">
        <v>244</v>
      </c>
      <c r="G87" s="76">
        <v>1</v>
      </c>
      <c r="H87" s="95" t="s">
        <v>252</v>
      </c>
      <c r="I87" s="96">
        <v>1</v>
      </c>
      <c r="J87" s="117"/>
      <c r="K87" s="117" t="s">
        <v>253</v>
      </c>
      <c r="L87" s="157">
        <v>160000000</v>
      </c>
      <c r="M87" s="76" t="s">
        <v>41</v>
      </c>
      <c r="N87" s="83" t="s">
        <v>130</v>
      </c>
      <c r="O87" s="76" t="s">
        <v>247</v>
      </c>
    </row>
    <row r="88" spans="1:15" ht="51" x14ac:dyDescent="0.25">
      <c r="A88" s="76" t="s">
        <v>171</v>
      </c>
      <c r="B88" s="76" t="s">
        <v>221</v>
      </c>
      <c r="C88" s="76" t="s">
        <v>242</v>
      </c>
      <c r="D88" s="82">
        <v>2020170010028</v>
      </c>
      <c r="E88" s="81" t="s">
        <v>243</v>
      </c>
      <c r="F88" s="81" t="s">
        <v>244</v>
      </c>
      <c r="G88" s="76">
        <v>1</v>
      </c>
      <c r="H88" s="95"/>
      <c r="I88" s="96"/>
      <c r="J88" s="117"/>
      <c r="K88" s="117" t="s">
        <v>254</v>
      </c>
      <c r="L88" s="156">
        <v>1120000000</v>
      </c>
      <c r="M88" s="92" t="s">
        <v>41</v>
      </c>
      <c r="N88" s="94" t="s">
        <v>130</v>
      </c>
      <c r="O88" s="94" t="s">
        <v>247</v>
      </c>
    </row>
    <row r="89" spans="1:15" ht="51" x14ac:dyDescent="0.25">
      <c r="A89" s="76" t="s">
        <v>171</v>
      </c>
      <c r="B89" s="76" t="s">
        <v>221</v>
      </c>
      <c r="C89" s="76" t="s">
        <v>242</v>
      </c>
      <c r="D89" s="82">
        <v>2020170010028</v>
      </c>
      <c r="E89" s="81" t="s">
        <v>243</v>
      </c>
      <c r="F89" s="81" t="s">
        <v>244</v>
      </c>
      <c r="G89" s="76">
        <v>1</v>
      </c>
      <c r="H89" s="86" t="s">
        <v>255</v>
      </c>
      <c r="I89" s="90">
        <v>1</v>
      </c>
      <c r="J89" s="117"/>
      <c r="K89" s="117" t="s">
        <v>254</v>
      </c>
      <c r="L89" s="156"/>
      <c r="M89" s="92"/>
      <c r="N89" s="94"/>
      <c r="O89" s="94"/>
    </row>
    <row r="90" spans="1:15" ht="76.5" x14ac:dyDescent="0.25">
      <c r="A90" s="83" t="s">
        <v>211</v>
      </c>
      <c r="B90" s="86" t="s">
        <v>212</v>
      </c>
      <c r="C90" s="86" t="s">
        <v>256</v>
      </c>
      <c r="D90" s="82">
        <v>2020170010003</v>
      </c>
      <c r="E90" s="117" t="s">
        <v>257</v>
      </c>
      <c r="F90" s="117" t="s">
        <v>258</v>
      </c>
      <c r="G90" s="83">
        <v>1</v>
      </c>
      <c r="H90" s="86" t="s">
        <v>259</v>
      </c>
      <c r="I90" s="90">
        <v>1</v>
      </c>
      <c r="J90" s="117" t="s">
        <v>260</v>
      </c>
      <c r="K90" s="117" t="s">
        <v>261</v>
      </c>
      <c r="L90" s="158">
        <v>40000000</v>
      </c>
      <c r="M90" s="76" t="s">
        <v>41</v>
      </c>
      <c r="N90" s="83" t="s">
        <v>138</v>
      </c>
      <c r="O90" s="83" t="s">
        <v>262</v>
      </c>
    </row>
    <row r="91" spans="1:15" ht="76.5" x14ac:dyDescent="0.25">
      <c r="A91" s="83" t="s">
        <v>211</v>
      </c>
      <c r="B91" s="86" t="s">
        <v>212</v>
      </c>
      <c r="C91" s="86" t="s">
        <v>256</v>
      </c>
      <c r="D91" s="82">
        <v>2020170010003</v>
      </c>
      <c r="E91" s="117" t="s">
        <v>257</v>
      </c>
      <c r="F91" s="117" t="s">
        <v>258</v>
      </c>
      <c r="G91" s="83">
        <v>1</v>
      </c>
      <c r="H91" s="86" t="s">
        <v>263</v>
      </c>
      <c r="I91" s="90">
        <v>1</v>
      </c>
      <c r="J91" s="117" t="s">
        <v>260</v>
      </c>
      <c r="K91" s="117" t="s">
        <v>264</v>
      </c>
      <c r="L91" s="158">
        <v>0</v>
      </c>
      <c r="M91" s="76" t="s">
        <v>41</v>
      </c>
      <c r="N91" s="83" t="s">
        <v>138</v>
      </c>
      <c r="O91" s="83" t="s">
        <v>265</v>
      </c>
    </row>
    <row r="92" spans="1:15" ht="76.5" x14ac:dyDescent="0.25">
      <c r="A92" s="83" t="s">
        <v>211</v>
      </c>
      <c r="B92" s="86" t="s">
        <v>212</v>
      </c>
      <c r="C92" s="86" t="s">
        <v>256</v>
      </c>
      <c r="D92" s="82">
        <v>2020170010003</v>
      </c>
      <c r="E92" s="117" t="s">
        <v>257</v>
      </c>
      <c r="F92" s="117" t="s">
        <v>258</v>
      </c>
      <c r="G92" s="83">
        <v>1</v>
      </c>
      <c r="H92" s="86" t="s">
        <v>266</v>
      </c>
      <c r="I92" s="97">
        <v>1</v>
      </c>
      <c r="J92" s="117" t="s">
        <v>260</v>
      </c>
      <c r="K92" s="117" t="s">
        <v>264</v>
      </c>
      <c r="L92" s="158">
        <v>0</v>
      </c>
      <c r="M92" s="76" t="s">
        <v>41</v>
      </c>
      <c r="N92" s="83" t="s">
        <v>138</v>
      </c>
      <c r="O92" s="76" t="s">
        <v>262</v>
      </c>
    </row>
    <row r="93" spans="1:15" ht="89.25" x14ac:dyDescent="0.25">
      <c r="A93" s="83" t="s">
        <v>211</v>
      </c>
      <c r="B93" s="86" t="s">
        <v>212</v>
      </c>
      <c r="C93" s="86" t="s">
        <v>256</v>
      </c>
      <c r="D93" s="82">
        <v>2020170010003</v>
      </c>
      <c r="E93" s="117" t="s">
        <v>257</v>
      </c>
      <c r="F93" s="117" t="s">
        <v>258</v>
      </c>
      <c r="G93" s="83">
        <v>1</v>
      </c>
      <c r="H93" s="86" t="s">
        <v>267</v>
      </c>
      <c r="I93" s="97">
        <v>1</v>
      </c>
      <c r="J93" s="118" t="s">
        <v>268</v>
      </c>
      <c r="K93" s="117" t="s">
        <v>264</v>
      </c>
      <c r="L93" s="158">
        <v>0</v>
      </c>
      <c r="M93" s="76" t="s">
        <v>41</v>
      </c>
      <c r="N93" s="83" t="s">
        <v>138</v>
      </c>
      <c r="O93" s="76" t="s">
        <v>262</v>
      </c>
    </row>
    <row r="94" spans="1:15" ht="63.75" x14ac:dyDescent="0.25">
      <c r="A94" s="83" t="s">
        <v>211</v>
      </c>
      <c r="B94" s="86" t="s">
        <v>212</v>
      </c>
      <c r="C94" s="86" t="s">
        <v>256</v>
      </c>
      <c r="D94" s="82">
        <v>2020170010003</v>
      </c>
      <c r="E94" s="117" t="s">
        <v>257</v>
      </c>
      <c r="F94" s="117" t="s">
        <v>258</v>
      </c>
      <c r="G94" s="83">
        <v>1</v>
      </c>
      <c r="H94" s="86" t="s">
        <v>269</v>
      </c>
      <c r="I94" s="90">
        <v>1</v>
      </c>
      <c r="J94" s="118" t="s">
        <v>270</v>
      </c>
      <c r="K94" s="117" t="s">
        <v>271</v>
      </c>
      <c r="L94" s="158">
        <v>0</v>
      </c>
      <c r="M94" s="76" t="s">
        <v>41</v>
      </c>
      <c r="N94" s="83" t="s">
        <v>138</v>
      </c>
      <c r="O94" s="83" t="s">
        <v>272</v>
      </c>
    </row>
    <row r="95" spans="1:15" ht="76.5" x14ac:dyDescent="0.25">
      <c r="A95" s="83" t="s">
        <v>211</v>
      </c>
      <c r="B95" s="86" t="s">
        <v>212</v>
      </c>
      <c r="C95" s="86" t="s">
        <v>256</v>
      </c>
      <c r="D95" s="82">
        <v>2020170010003</v>
      </c>
      <c r="E95" s="117" t="s">
        <v>257</v>
      </c>
      <c r="F95" s="117" t="s">
        <v>258</v>
      </c>
      <c r="G95" s="83">
        <v>1</v>
      </c>
      <c r="H95" s="86" t="s">
        <v>273</v>
      </c>
      <c r="I95" s="90">
        <v>1</v>
      </c>
      <c r="J95" s="117" t="s">
        <v>260</v>
      </c>
      <c r="K95" s="117" t="s">
        <v>274</v>
      </c>
      <c r="L95" s="158">
        <v>0</v>
      </c>
      <c r="M95" s="76" t="s">
        <v>41</v>
      </c>
      <c r="N95" s="83" t="s">
        <v>138</v>
      </c>
      <c r="O95" s="83" t="s">
        <v>265</v>
      </c>
    </row>
    <row r="96" spans="1:15" ht="76.5" x14ac:dyDescent="0.25">
      <c r="A96" s="83" t="s">
        <v>211</v>
      </c>
      <c r="B96" s="86" t="s">
        <v>212</v>
      </c>
      <c r="C96" s="86" t="s">
        <v>256</v>
      </c>
      <c r="D96" s="82">
        <v>2020170010003</v>
      </c>
      <c r="E96" s="117" t="s">
        <v>257</v>
      </c>
      <c r="F96" s="117" t="s">
        <v>258</v>
      </c>
      <c r="G96" s="83">
        <v>1</v>
      </c>
      <c r="H96" s="86" t="s">
        <v>275</v>
      </c>
      <c r="I96" s="97">
        <v>0.5</v>
      </c>
      <c r="J96" s="117" t="s">
        <v>260</v>
      </c>
      <c r="K96" s="117" t="s">
        <v>264</v>
      </c>
      <c r="L96" s="158">
        <v>0</v>
      </c>
      <c r="M96" s="76" t="s">
        <v>41</v>
      </c>
      <c r="N96" s="83" t="s">
        <v>138</v>
      </c>
      <c r="O96" s="83" t="s">
        <v>272</v>
      </c>
    </row>
    <row r="97" spans="1:15" ht="63.75" x14ac:dyDescent="0.25">
      <c r="A97" s="83" t="s">
        <v>211</v>
      </c>
      <c r="B97" s="86" t="s">
        <v>212</v>
      </c>
      <c r="C97" s="86" t="s">
        <v>256</v>
      </c>
      <c r="D97" s="82">
        <v>2020170010003</v>
      </c>
      <c r="E97" s="117" t="s">
        <v>257</v>
      </c>
      <c r="F97" s="117" t="s">
        <v>258</v>
      </c>
      <c r="G97" s="83">
        <v>1</v>
      </c>
      <c r="H97" s="86" t="s">
        <v>276</v>
      </c>
      <c r="I97" s="97">
        <v>0.5</v>
      </c>
      <c r="J97" s="117" t="s">
        <v>277</v>
      </c>
      <c r="K97" s="117" t="s">
        <v>278</v>
      </c>
      <c r="L97" s="158">
        <v>76000000</v>
      </c>
      <c r="M97" s="76" t="s">
        <v>41</v>
      </c>
      <c r="N97" s="83" t="s">
        <v>138</v>
      </c>
      <c r="O97" s="83" t="s">
        <v>265</v>
      </c>
    </row>
    <row r="98" spans="1:15" ht="76.5" x14ac:dyDescent="0.25">
      <c r="A98" s="83" t="s">
        <v>211</v>
      </c>
      <c r="B98" s="86" t="s">
        <v>212</v>
      </c>
      <c r="C98" s="86" t="s">
        <v>256</v>
      </c>
      <c r="D98" s="82">
        <v>2020170010003</v>
      </c>
      <c r="E98" s="117" t="s">
        <v>257</v>
      </c>
      <c r="F98" s="117" t="s">
        <v>258</v>
      </c>
      <c r="G98" s="83">
        <v>1</v>
      </c>
      <c r="H98" s="86" t="s">
        <v>279</v>
      </c>
      <c r="I98" s="97">
        <v>1</v>
      </c>
      <c r="J98" s="117" t="s">
        <v>260</v>
      </c>
      <c r="K98" s="117" t="s">
        <v>280</v>
      </c>
      <c r="L98" s="158">
        <f>1062000000-L99</f>
        <v>997000000</v>
      </c>
      <c r="M98" s="76" t="s">
        <v>41</v>
      </c>
      <c r="N98" s="83" t="s">
        <v>138</v>
      </c>
      <c r="O98" s="83" t="s">
        <v>265</v>
      </c>
    </row>
    <row r="99" spans="1:15" ht="76.5" x14ac:dyDescent="0.25">
      <c r="A99" s="83" t="s">
        <v>211</v>
      </c>
      <c r="B99" s="86" t="s">
        <v>212</v>
      </c>
      <c r="C99" s="86" t="s">
        <v>256</v>
      </c>
      <c r="D99" s="82">
        <v>2020170010003</v>
      </c>
      <c r="E99" s="117" t="s">
        <v>257</v>
      </c>
      <c r="F99" s="117" t="s">
        <v>258</v>
      </c>
      <c r="G99" s="83">
        <v>1</v>
      </c>
      <c r="H99" s="86" t="s">
        <v>281</v>
      </c>
      <c r="I99" s="90">
        <v>2</v>
      </c>
      <c r="J99" s="117" t="s">
        <v>260</v>
      </c>
      <c r="K99" s="117" t="s">
        <v>274</v>
      </c>
      <c r="L99" s="158">
        <v>65000000</v>
      </c>
      <c r="M99" s="76" t="s">
        <v>41</v>
      </c>
      <c r="N99" s="83" t="s">
        <v>138</v>
      </c>
      <c r="O99" s="83" t="s">
        <v>265</v>
      </c>
    </row>
    <row r="100" spans="1:15" ht="76.5" x14ac:dyDescent="0.25">
      <c r="A100" s="83" t="s">
        <v>211</v>
      </c>
      <c r="B100" s="86" t="s">
        <v>212</v>
      </c>
      <c r="C100" s="86" t="s">
        <v>256</v>
      </c>
      <c r="D100" s="82">
        <v>2020170010003</v>
      </c>
      <c r="E100" s="117" t="s">
        <v>257</v>
      </c>
      <c r="F100" s="117" t="s">
        <v>258</v>
      </c>
      <c r="G100" s="83">
        <v>1</v>
      </c>
      <c r="H100" s="86" t="s">
        <v>282</v>
      </c>
      <c r="I100" s="90">
        <v>50</v>
      </c>
      <c r="J100" s="117" t="s">
        <v>260</v>
      </c>
      <c r="K100" s="117" t="s">
        <v>264</v>
      </c>
      <c r="L100" s="158">
        <v>22000000</v>
      </c>
      <c r="M100" s="76" t="s">
        <v>41</v>
      </c>
      <c r="N100" s="83" t="s">
        <v>138</v>
      </c>
      <c r="O100" s="83" t="s">
        <v>272</v>
      </c>
    </row>
    <row r="101" spans="1:15" ht="63.75" x14ac:dyDescent="0.25">
      <c r="A101" s="83" t="s">
        <v>211</v>
      </c>
      <c r="B101" s="86" t="s">
        <v>212</v>
      </c>
      <c r="C101" s="83" t="s">
        <v>283</v>
      </c>
      <c r="D101" s="82">
        <v>2020170010005</v>
      </c>
      <c r="E101" s="117" t="s">
        <v>284</v>
      </c>
      <c r="F101" s="117" t="s">
        <v>285</v>
      </c>
      <c r="G101" s="83">
        <v>1</v>
      </c>
      <c r="H101" s="86" t="s">
        <v>286</v>
      </c>
      <c r="I101" s="97">
        <v>1</v>
      </c>
      <c r="J101" s="117" t="s">
        <v>287</v>
      </c>
      <c r="K101" s="117" t="s">
        <v>288</v>
      </c>
      <c r="L101" s="158">
        <v>100000000</v>
      </c>
      <c r="M101" s="76" t="s">
        <v>41</v>
      </c>
      <c r="N101" s="83" t="s">
        <v>138</v>
      </c>
      <c r="O101" s="83" t="s">
        <v>289</v>
      </c>
    </row>
    <row r="102" spans="1:15" ht="63.75" x14ac:dyDescent="0.25">
      <c r="A102" s="83" t="s">
        <v>211</v>
      </c>
      <c r="B102" s="86" t="s">
        <v>212</v>
      </c>
      <c r="C102" s="83" t="s">
        <v>283</v>
      </c>
      <c r="D102" s="82">
        <v>2020170010005</v>
      </c>
      <c r="E102" s="117" t="s">
        <v>284</v>
      </c>
      <c r="F102" s="117" t="s">
        <v>285</v>
      </c>
      <c r="G102" s="83">
        <v>1</v>
      </c>
      <c r="H102" s="86" t="s">
        <v>290</v>
      </c>
      <c r="I102" s="97">
        <v>1</v>
      </c>
      <c r="J102" s="117" t="s">
        <v>287</v>
      </c>
      <c r="K102" s="117" t="s">
        <v>291</v>
      </c>
      <c r="L102" s="158">
        <v>460000000</v>
      </c>
      <c r="M102" s="76" t="s">
        <v>41</v>
      </c>
      <c r="N102" s="83" t="s">
        <v>138</v>
      </c>
      <c r="O102" s="83" t="s">
        <v>292</v>
      </c>
    </row>
    <row r="103" spans="1:15" ht="89.25" x14ac:dyDescent="0.25">
      <c r="A103" s="83" t="s">
        <v>211</v>
      </c>
      <c r="B103" s="86" t="s">
        <v>212</v>
      </c>
      <c r="C103" s="83" t="s">
        <v>283</v>
      </c>
      <c r="D103" s="82">
        <v>2020170010005</v>
      </c>
      <c r="E103" s="117" t="s">
        <v>284</v>
      </c>
      <c r="F103" s="117" t="s">
        <v>285</v>
      </c>
      <c r="G103" s="83">
        <v>1</v>
      </c>
      <c r="H103" s="86" t="s">
        <v>293</v>
      </c>
      <c r="I103" s="90">
        <v>7</v>
      </c>
      <c r="J103" s="118" t="s">
        <v>294</v>
      </c>
      <c r="K103" s="117" t="s">
        <v>295</v>
      </c>
      <c r="L103" s="158"/>
      <c r="M103" s="76"/>
      <c r="N103" s="83" t="s">
        <v>138</v>
      </c>
      <c r="O103" s="83" t="s">
        <v>296</v>
      </c>
    </row>
    <row r="104" spans="1:15" ht="89.25" x14ac:dyDescent="0.25">
      <c r="A104" s="83" t="s">
        <v>211</v>
      </c>
      <c r="B104" s="86" t="s">
        <v>212</v>
      </c>
      <c r="C104" s="83" t="s">
        <v>283</v>
      </c>
      <c r="D104" s="82">
        <v>2020170010005</v>
      </c>
      <c r="E104" s="117" t="s">
        <v>284</v>
      </c>
      <c r="F104" s="117" t="s">
        <v>285</v>
      </c>
      <c r="G104" s="83">
        <v>1</v>
      </c>
      <c r="H104" s="86" t="s">
        <v>297</v>
      </c>
      <c r="I104" s="90">
        <v>4</v>
      </c>
      <c r="J104" s="118" t="s">
        <v>298</v>
      </c>
      <c r="K104" s="117" t="s">
        <v>295</v>
      </c>
      <c r="L104" s="158"/>
      <c r="M104" s="76"/>
      <c r="N104" s="83" t="s">
        <v>138</v>
      </c>
      <c r="O104" s="83" t="s">
        <v>296</v>
      </c>
    </row>
    <row r="105" spans="1:15" ht="89.25" x14ac:dyDescent="0.25">
      <c r="A105" s="83" t="s">
        <v>211</v>
      </c>
      <c r="B105" s="86" t="s">
        <v>212</v>
      </c>
      <c r="C105" s="83" t="s">
        <v>283</v>
      </c>
      <c r="D105" s="82">
        <v>2020170010005</v>
      </c>
      <c r="E105" s="117" t="s">
        <v>284</v>
      </c>
      <c r="F105" s="117" t="s">
        <v>285</v>
      </c>
      <c r="G105" s="83">
        <v>1</v>
      </c>
      <c r="H105" s="86" t="s">
        <v>299</v>
      </c>
      <c r="I105" s="90">
        <v>2</v>
      </c>
      <c r="J105" s="118" t="s">
        <v>300</v>
      </c>
      <c r="K105" s="117" t="s">
        <v>295</v>
      </c>
      <c r="L105" s="158"/>
      <c r="M105" s="76"/>
      <c r="N105" s="83" t="s">
        <v>138</v>
      </c>
      <c r="O105" s="83" t="s">
        <v>301</v>
      </c>
    </row>
    <row r="106" spans="1:15" ht="89.25" x14ac:dyDescent="0.25">
      <c r="A106" s="83" t="s">
        <v>211</v>
      </c>
      <c r="B106" s="86" t="s">
        <v>212</v>
      </c>
      <c r="C106" s="83" t="s">
        <v>283</v>
      </c>
      <c r="D106" s="82">
        <v>2020170010005</v>
      </c>
      <c r="E106" s="117" t="s">
        <v>284</v>
      </c>
      <c r="F106" s="117" t="s">
        <v>285</v>
      </c>
      <c r="G106" s="83">
        <v>1</v>
      </c>
      <c r="H106" s="86" t="s">
        <v>302</v>
      </c>
      <c r="I106" s="88">
        <v>1</v>
      </c>
      <c r="J106" s="118" t="s">
        <v>268</v>
      </c>
      <c r="K106" s="117" t="s">
        <v>295</v>
      </c>
      <c r="L106" s="158">
        <f>700787061-90000000</f>
        <v>610787061</v>
      </c>
      <c r="M106" s="76" t="s">
        <v>41</v>
      </c>
      <c r="N106" s="83" t="s">
        <v>138</v>
      </c>
      <c r="O106" s="83" t="s">
        <v>303</v>
      </c>
    </row>
    <row r="107" spans="1:15" ht="63.75" x14ac:dyDescent="0.25">
      <c r="A107" s="76" t="s">
        <v>211</v>
      </c>
      <c r="B107" s="76" t="s">
        <v>304</v>
      </c>
      <c r="C107" s="76" t="s">
        <v>305</v>
      </c>
      <c r="D107" s="82">
        <v>2021170010068</v>
      </c>
      <c r="E107" s="81" t="s">
        <v>306</v>
      </c>
      <c r="F107" s="81" t="s">
        <v>307</v>
      </c>
      <c r="G107" s="86">
        <v>1</v>
      </c>
      <c r="H107" s="86" t="s">
        <v>308</v>
      </c>
      <c r="I107" s="86">
        <v>1</v>
      </c>
      <c r="J107" s="81" t="s">
        <v>51</v>
      </c>
      <c r="K107" s="81" t="s">
        <v>309</v>
      </c>
      <c r="L107" s="159">
        <v>380000000</v>
      </c>
      <c r="M107" s="76" t="s">
        <v>41</v>
      </c>
      <c r="N107" s="76" t="s">
        <v>136</v>
      </c>
      <c r="O107" s="76" t="s">
        <v>310</v>
      </c>
    </row>
    <row r="108" spans="1:15" ht="63.75" x14ac:dyDescent="0.25">
      <c r="A108" s="76" t="s">
        <v>211</v>
      </c>
      <c r="B108" s="76" t="s">
        <v>304</v>
      </c>
      <c r="C108" s="76" t="s">
        <v>305</v>
      </c>
      <c r="D108" s="82">
        <v>2021170010068</v>
      </c>
      <c r="E108" s="81" t="s">
        <v>306</v>
      </c>
      <c r="F108" s="81" t="s">
        <v>307</v>
      </c>
      <c r="G108" s="86">
        <v>1</v>
      </c>
      <c r="H108" s="86" t="s">
        <v>308</v>
      </c>
      <c r="I108" s="86">
        <v>1</v>
      </c>
      <c r="J108" s="81" t="s">
        <v>51</v>
      </c>
      <c r="K108" s="117" t="s">
        <v>311</v>
      </c>
      <c r="L108" s="160">
        <v>35000000</v>
      </c>
      <c r="M108" s="76" t="s">
        <v>41</v>
      </c>
      <c r="N108" s="76" t="s">
        <v>136</v>
      </c>
      <c r="O108" s="76" t="s">
        <v>310</v>
      </c>
    </row>
    <row r="109" spans="1:15" ht="63.75" x14ac:dyDescent="0.25">
      <c r="A109" s="76" t="s">
        <v>211</v>
      </c>
      <c r="B109" s="76" t="s">
        <v>304</v>
      </c>
      <c r="C109" s="76" t="s">
        <v>305</v>
      </c>
      <c r="D109" s="82">
        <v>2021170010069</v>
      </c>
      <c r="E109" s="117" t="s">
        <v>312</v>
      </c>
      <c r="F109" s="117" t="s">
        <v>307</v>
      </c>
      <c r="G109" s="86">
        <v>1</v>
      </c>
      <c r="H109" s="86" t="s">
        <v>313</v>
      </c>
      <c r="I109" s="86">
        <v>1</v>
      </c>
      <c r="J109" s="117" t="s">
        <v>51</v>
      </c>
      <c r="K109" s="81" t="s">
        <v>314</v>
      </c>
      <c r="L109" s="160">
        <v>110134492</v>
      </c>
      <c r="M109" s="76" t="s">
        <v>41</v>
      </c>
      <c r="N109" s="83" t="s">
        <v>136</v>
      </c>
      <c r="O109" s="76" t="s">
        <v>310</v>
      </c>
    </row>
    <row r="110" spans="1:15" ht="63.75" x14ac:dyDescent="0.25">
      <c r="A110" s="76" t="s">
        <v>211</v>
      </c>
      <c r="B110" s="76" t="s">
        <v>304</v>
      </c>
      <c r="C110" s="76" t="s">
        <v>305</v>
      </c>
      <c r="D110" s="82">
        <v>2021170010069</v>
      </c>
      <c r="E110" s="117" t="s">
        <v>312</v>
      </c>
      <c r="F110" s="117" t="s">
        <v>307</v>
      </c>
      <c r="G110" s="86">
        <v>1</v>
      </c>
      <c r="H110" s="86" t="s">
        <v>313</v>
      </c>
      <c r="I110" s="86">
        <v>1</v>
      </c>
      <c r="J110" s="117" t="s">
        <v>51</v>
      </c>
      <c r="K110" s="81" t="s">
        <v>315</v>
      </c>
      <c r="L110" s="160">
        <v>101755062</v>
      </c>
      <c r="M110" s="76" t="s">
        <v>41</v>
      </c>
      <c r="N110" s="76" t="s">
        <v>136</v>
      </c>
      <c r="O110" s="76" t="s">
        <v>310</v>
      </c>
    </row>
    <row r="111" spans="1:15" ht="51" x14ac:dyDescent="0.25">
      <c r="A111" s="76" t="s">
        <v>211</v>
      </c>
      <c r="B111" s="76" t="s">
        <v>304</v>
      </c>
      <c r="C111" s="76" t="s">
        <v>305</v>
      </c>
      <c r="D111" s="89">
        <v>2020170010013</v>
      </c>
      <c r="E111" s="117" t="s">
        <v>316</v>
      </c>
      <c r="F111" s="117" t="s">
        <v>307</v>
      </c>
      <c r="G111" s="86">
        <v>1</v>
      </c>
      <c r="H111" s="86" t="s">
        <v>317</v>
      </c>
      <c r="I111" s="86">
        <v>1</v>
      </c>
      <c r="J111" s="117" t="s">
        <v>51</v>
      </c>
      <c r="K111" s="117" t="s">
        <v>318</v>
      </c>
      <c r="L111" s="160">
        <v>1285000000</v>
      </c>
      <c r="M111" s="76" t="s">
        <v>41</v>
      </c>
      <c r="N111" s="83" t="s">
        <v>136</v>
      </c>
      <c r="O111" s="83" t="s">
        <v>319</v>
      </c>
    </row>
    <row r="112" spans="1:15" ht="51" x14ac:dyDescent="0.25">
      <c r="A112" s="76" t="s">
        <v>211</v>
      </c>
      <c r="B112" s="76" t="s">
        <v>304</v>
      </c>
      <c r="C112" s="76" t="s">
        <v>305</v>
      </c>
      <c r="D112" s="89">
        <v>2020170010013</v>
      </c>
      <c r="E112" s="117" t="s">
        <v>316</v>
      </c>
      <c r="F112" s="117" t="s">
        <v>307</v>
      </c>
      <c r="G112" s="86">
        <v>1</v>
      </c>
      <c r="H112" s="86" t="s">
        <v>320</v>
      </c>
      <c r="I112" s="86">
        <v>1</v>
      </c>
      <c r="J112" s="117" t="s">
        <v>51</v>
      </c>
      <c r="K112" s="117" t="s">
        <v>321</v>
      </c>
      <c r="L112" s="160">
        <v>225000000</v>
      </c>
      <c r="M112" s="76" t="s">
        <v>41</v>
      </c>
      <c r="N112" s="83" t="s">
        <v>136</v>
      </c>
      <c r="O112" s="83" t="s">
        <v>319</v>
      </c>
    </row>
    <row r="113" spans="1:15" ht="63.75" x14ac:dyDescent="0.25">
      <c r="A113" s="76" t="s">
        <v>211</v>
      </c>
      <c r="B113" s="76" t="s">
        <v>304</v>
      </c>
      <c r="C113" s="76" t="s">
        <v>305</v>
      </c>
      <c r="D113" s="89">
        <v>2020170010013</v>
      </c>
      <c r="E113" s="117" t="s">
        <v>316</v>
      </c>
      <c r="F113" s="117" t="s">
        <v>307</v>
      </c>
      <c r="G113" s="86">
        <v>1</v>
      </c>
      <c r="H113" s="86" t="s">
        <v>322</v>
      </c>
      <c r="I113" s="86">
        <v>1</v>
      </c>
      <c r="J113" s="117" t="s">
        <v>323</v>
      </c>
      <c r="K113" s="117" t="s">
        <v>324</v>
      </c>
      <c r="L113" s="160">
        <v>362392202</v>
      </c>
      <c r="M113" s="76" t="s">
        <v>41</v>
      </c>
      <c r="N113" s="83" t="s">
        <v>136</v>
      </c>
      <c r="O113" s="83" t="s">
        <v>319</v>
      </c>
    </row>
    <row r="114" spans="1:15" ht="63.75" x14ac:dyDescent="0.25">
      <c r="A114" s="76" t="s">
        <v>211</v>
      </c>
      <c r="B114" s="76" t="s">
        <v>304</v>
      </c>
      <c r="C114" s="76" t="s">
        <v>305</v>
      </c>
      <c r="D114" s="89">
        <v>2020170010013</v>
      </c>
      <c r="E114" s="117" t="s">
        <v>316</v>
      </c>
      <c r="F114" s="117" t="s">
        <v>307</v>
      </c>
      <c r="G114" s="86">
        <v>1</v>
      </c>
      <c r="H114" s="86" t="s">
        <v>322</v>
      </c>
      <c r="I114" s="86">
        <v>1</v>
      </c>
      <c r="J114" s="117" t="s">
        <v>323</v>
      </c>
      <c r="K114" s="117" t="s">
        <v>325</v>
      </c>
      <c r="L114" s="160">
        <f>1245155595-1025000000</f>
        <v>220155595</v>
      </c>
      <c r="M114" s="76" t="s">
        <v>41</v>
      </c>
      <c r="N114" s="83" t="s">
        <v>136</v>
      </c>
      <c r="O114" s="83" t="s">
        <v>319</v>
      </c>
    </row>
    <row r="115" spans="1:15" ht="63.75" x14ac:dyDescent="0.25">
      <c r="A115" s="76" t="s">
        <v>211</v>
      </c>
      <c r="B115" s="76" t="s">
        <v>304</v>
      </c>
      <c r="C115" s="76" t="s">
        <v>305</v>
      </c>
      <c r="D115" s="89">
        <v>2020170010013</v>
      </c>
      <c r="E115" s="117" t="s">
        <v>316</v>
      </c>
      <c r="F115" s="117" t="s">
        <v>307</v>
      </c>
      <c r="G115" s="86">
        <v>1</v>
      </c>
      <c r="H115" s="86" t="s">
        <v>322</v>
      </c>
      <c r="I115" s="86">
        <v>1</v>
      </c>
      <c r="J115" s="117" t="s">
        <v>323</v>
      </c>
      <c r="K115" s="117" t="s">
        <v>326</v>
      </c>
      <c r="L115" s="160">
        <v>411600000</v>
      </c>
      <c r="M115" s="76" t="s">
        <v>41</v>
      </c>
      <c r="N115" s="83" t="s">
        <v>136</v>
      </c>
      <c r="O115" s="83" t="s">
        <v>319</v>
      </c>
    </row>
    <row r="116" spans="1:15" ht="63.75" x14ac:dyDescent="0.25">
      <c r="A116" s="76" t="s">
        <v>211</v>
      </c>
      <c r="B116" s="76" t="s">
        <v>304</v>
      </c>
      <c r="C116" s="76" t="s">
        <v>305</v>
      </c>
      <c r="D116" s="89">
        <v>2020170010013</v>
      </c>
      <c r="E116" s="117" t="s">
        <v>316</v>
      </c>
      <c r="F116" s="117" t="s">
        <v>307</v>
      </c>
      <c r="G116" s="86">
        <v>1</v>
      </c>
      <c r="H116" s="86" t="s">
        <v>322</v>
      </c>
      <c r="I116" s="86">
        <v>1</v>
      </c>
      <c r="J116" s="117" t="s">
        <v>323</v>
      </c>
      <c r="K116" s="117" t="s">
        <v>327</v>
      </c>
      <c r="L116" s="160">
        <v>25000000</v>
      </c>
      <c r="M116" s="76" t="s">
        <v>41</v>
      </c>
      <c r="N116" s="83" t="s">
        <v>136</v>
      </c>
      <c r="O116" s="83" t="s">
        <v>319</v>
      </c>
    </row>
    <row r="117" spans="1:15" ht="63.75" x14ac:dyDescent="0.25">
      <c r="A117" s="76" t="s">
        <v>211</v>
      </c>
      <c r="B117" s="76" t="s">
        <v>304</v>
      </c>
      <c r="C117" s="76" t="s">
        <v>305</v>
      </c>
      <c r="D117" s="89">
        <v>2020170010013</v>
      </c>
      <c r="E117" s="117" t="s">
        <v>316</v>
      </c>
      <c r="F117" s="117" t="s">
        <v>307</v>
      </c>
      <c r="G117" s="86">
        <v>1</v>
      </c>
      <c r="H117" s="86" t="s">
        <v>322</v>
      </c>
      <c r="I117" s="86">
        <v>1</v>
      </c>
      <c r="J117" s="117" t="s">
        <v>323</v>
      </c>
      <c r="K117" s="117" t="s">
        <v>328</v>
      </c>
      <c r="L117" s="160">
        <v>49000000</v>
      </c>
      <c r="M117" s="76" t="s">
        <v>41</v>
      </c>
      <c r="N117" s="83" t="s">
        <v>136</v>
      </c>
      <c r="O117" s="83" t="s">
        <v>319</v>
      </c>
    </row>
    <row r="118" spans="1:15" ht="51" x14ac:dyDescent="0.25">
      <c r="A118" s="76" t="s">
        <v>211</v>
      </c>
      <c r="B118" s="76" t="s">
        <v>304</v>
      </c>
      <c r="C118" s="76" t="s">
        <v>305</v>
      </c>
      <c r="D118" s="89">
        <v>2020170010013</v>
      </c>
      <c r="E118" s="117" t="s">
        <v>316</v>
      </c>
      <c r="F118" s="117" t="s">
        <v>307</v>
      </c>
      <c r="G118" s="86">
        <v>1</v>
      </c>
      <c r="H118" s="86" t="s">
        <v>329</v>
      </c>
      <c r="I118" s="88">
        <v>0.1</v>
      </c>
      <c r="J118" s="117" t="s">
        <v>330</v>
      </c>
      <c r="K118" s="117" t="s">
        <v>331</v>
      </c>
      <c r="L118" s="160">
        <v>600000000</v>
      </c>
      <c r="M118" s="76" t="s">
        <v>41</v>
      </c>
      <c r="N118" s="83" t="s">
        <v>136</v>
      </c>
      <c r="O118" s="83" t="s">
        <v>319</v>
      </c>
    </row>
    <row r="119" spans="1:15" ht="51" x14ac:dyDescent="0.25">
      <c r="A119" s="76" t="s">
        <v>211</v>
      </c>
      <c r="B119" s="76" t="s">
        <v>304</v>
      </c>
      <c r="C119" s="76" t="s">
        <v>305</v>
      </c>
      <c r="D119" s="89">
        <v>2020170010013</v>
      </c>
      <c r="E119" s="117" t="s">
        <v>316</v>
      </c>
      <c r="F119" s="117" t="s">
        <v>307</v>
      </c>
      <c r="G119" s="86">
        <v>1</v>
      </c>
      <c r="H119" s="86" t="s">
        <v>329</v>
      </c>
      <c r="I119" s="88">
        <v>0.1</v>
      </c>
      <c r="J119" s="117" t="s">
        <v>51</v>
      </c>
      <c r="K119" s="117" t="s">
        <v>318</v>
      </c>
      <c r="L119" s="160">
        <v>63000000</v>
      </c>
      <c r="M119" s="76" t="s">
        <v>41</v>
      </c>
      <c r="N119" s="83" t="s">
        <v>136</v>
      </c>
      <c r="O119" s="83" t="s">
        <v>319</v>
      </c>
    </row>
    <row r="120" spans="1:15" ht="51" x14ac:dyDescent="0.25">
      <c r="A120" s="76" t="s">
        <v>211</v>
      </c>
      <c r="B120" s="76" t="s">
        <v>212</v>
      </c>
      <c r="C120" s="76" t="s">
        <v>332</v>
      </c>
      <c r="D120" s="89">
        <v>2020170010013</v>
      </c>
      <c r="E120" s="117" t="s">
        <v>316</v>
      </c>
      <c r="F120" s="117" t="s">
        <v>333</v>
      </c>
      <c r="G120" s="86">
        <v>1</v>
      </c>
      <c r="H120" s="86" t="s">
        <v>334</v>
      </c>
      <c r="I120" s="86">
        <v>25</v>
      </c>
      <c r="J120" s="117"/>
      <c r="K120" s="117" t="s">
        <v>325</v>
      </c>
      <c r="L120" s="160">
        <v>1025000000</v>
      </c>
      <c r="M120" s="76" t="s">
        <v>41</v>
      </c>
      <c r="N120" s="83" t="s">
        <v>136</v>
      </c>
      <c r="O120" s="83" t="s">
        <v>319</v>
      </c>
    </row>
    <row r="121" spans="1:15" ht="89.25" x14ac:dyDescent="0.25">
      <c r="A121" s="76" t="s">
        <v>211</v>
      </c>
      <c r="B121" s="76" t="s">
        <v>304</v>
      </c>
      <c r="C121" s="76" t="s">
        <v>305</v>
      </c>
      <c r="D121" s="89">
        <v>2020170010011</v>
      </c>
      <c r="E121" s="117" t="s">
        <v>335</v>
      </c>
      <c r="F121" s="117" t="s">
        <v>307</v>
      </c>
      <c r="G121" s="86">
        <v>1</v>
      </c>
      <c r="H121" s="86" t="s">
        <v>336</v>
      </c>
      <c r="I121" s="86">
        <v>1</v>
      </c>
      <c r="J121" s="117" t="s">
        <v>337</v>
      </c>
      <c r="K121" s="117" t="s">
        <v>338</v>
      </c>
      <c r="L121" s="160">
        <v>718786533</v>
      </c>
      <c r="M121" s="76" t="s">
        <v>41</v>
      </c>
      <c r="N121" s="83" t="s">
        <v>136</v>
      </c>
      <c r="O121" s="83" t="s">
        <v>339</v>
      </c>
    </row>
    <row r="122" spans="1:15" ht="89.25" x14ac:dyDescent="0.25">
      <c r="A122" s="76" t="s">
        <v>211</v>
      </c>
      <c r="B122" s="76" t="s">
        <v>304</v>
      </c>
      <c r="C122" s="76" t="s">
        <v>305</v>
      </c>
      <c r="D122" s="89">
        <v>2020170010011</v>
      </c>
      <c r="E122" s="117" t="s">
        <v>335</v>
      </c>
      <c r="F122" s="117" t="s">
        <v>307</v>
      </c>
      <c r="G122" s="86">
        <v>1</v>
      </c>
      <c r="H122" s="86" t="s">
        <v>340</v>
      </c>
      <c r="I122" s="88">
        <v>0.45</v>
      </c>
      <c r="J122" s="117" t="s">
        <v>337</v>
      </c>
      <c r="K122" s="117" t="s">
        <v>338</v>
      </c>
      <c r="L122" s="160">
        <v>36000000</v>
      </c>
      <c r="M122" s="76" t="s">
        <v>41</v>
      </c>
      <c r="N122" s="83" t="s">
        <v>136</v>
      </c>
      <c r="O122" s="83" t="s">
        <v>339</v>
      </c>
    </row>
    <row r="123" spans="1:15" ht="89.25" x14ac:dyDescent="0.25">
      <c r="A123" s="76" t="s">
        <v>211</v>
      </c>
      <c r="B123" s="76" t="s">
        <v>304</v>
      </c>
      <c r="C123" s="76" t="s">
        <v>305</v>
      </c>
      <c r="D123" s="89">
        <v>2020170010011</v>
      </c>
      <c r="E123" s="117" t="s">
        <v>335</v>
      </c>
      <c r="F123" s="117" t="s">
        <v>307</v>
      </c>
      <c r="G123" s="86">
        <v>1</v>
      </c>
      <c r="H123" s="86" t="s">
        <v>341</v>
      </c>
      <c r="I123" s="86">
        <v>100</v>
      </c>
      <c r="J123" s="117" t="s">
        <v>342</v>
      </c>
      <c r="K123" s="117" t="s">
        <v>343</v>
      </c>
      <c r="L123" s="160">
        <v>45213467</v>
      </c>
      <c r="M123" s="76" t="s">
        <v>41</v>
      </c>
      <c r="N123" s="83" t="s">
        <v>136</v>
      </c>
      <c r="O123" s="83" t="s">
        <v>319</v>
      </c>
    </row>
    <row r="124" spans="1:15" ht="153" x14ac:dyDescent="0.25">
      <c r="A124" s="76" t="s">
        <v>211</v>
      </c>
      <c r="B124" s="76" t="s">
        <v>304</v>
      </c>
      <c r="C124" s="76" t="s">
        <v>305</v>
      </c>
      <c r="D124" s="89">
        <v>2020170010011</v>
      </c>
      <c r="E124" s="117" t="s">
        <v>335</v>
      </c>
      <c r="F124" s="117" t="s">
        <v>307</v>
      </c>
      <c r="G124" s="86">
        <v>1</v>
      </c>
      <c r="H124" s="86" t="s">
        <v>344</v>
      </c>
      <c r="I124" s="86">
        <v>1</v>
      </c>
      <c r="J124" s="117" t="s">
        <v>345</v>
      </c>
      <c r="K124" s="117" t="s">
        <v>346</v>
      </c>
      <c r="L124" s="160">
        <v>223000000</v>
      </c>
      <c r="M124" s="76" t="s">
        <v>41</v>
      </c>
      <c r="N124" s="83" t="s">
        <v>136</v>
      </c>
      <c r="O124" s="83" t="s">
        <v>319</v>
      </c>
    </row>
    <row r="125" spans="1:15" ht="89.25" x14ac:dyDescent="0.25">
      <c r="A125" s="76" t="s">
        <v>211</v>
      </c>
      <c r="B125" s="76" t="s">
        <v>304</v>
      </c>
      <c r="C125" s="76" t="s">
        <v>305</v>
      </c>
      <c r="D125" s="89">
        <v>2020170010011</v>
      </c>
      <c r="E125" s="117" t="s">
        <v>335</v>
      </c>
      <c r="F125" s="117" t="s">
        <v>307</v>
      </c>
      <c r="G125" s="86">
        <v>1</v>
      </c>
      <c r="H125" s="86" t="s">
        <v>347</v>
      </c>
      <c r="I125" s="86">
        <v>1</v>
      </c>
      <c r="J125" s="117"/>
      <c r="K125" s="117" t="s">
        <v>348</v>
      </c>
      <c r="L125" s="160">
        <v>32000000</v>
      </c>
      <c r="M125" s="76" t="s">
        <v>41</v>
      </c>
      <c r="N125" s="83" t="s">
        <v>136</v>
      </c>
      <c r="O125" s="83" t="s">
        <v>319</v>
      </c>
    </row>
    <row r="126" spans="1:15" ht="114.75" x14ac:dyDescent="0.25">
      <c r="A126" s="76" t="s">
        <v>211</v>
      </c>
      <c r="B126" s="76" t="s">
        <v>304</v>
      </c>
      <c r="C126" s="76" t="s">
        <v>305</v>
      </c>
      <c r="D126" s="89">
        <v>2020170010012</v>
      </c>
      <c r="E126" s="117" t="s">
        <v>349</v>
      </c>
      <c r="F126" s="117" t="s">
        <v>350</v>
      </c>
      <c r="G126" s="83">
        <v>1</v>
      </c>
      <c r="H126" s="86" t="s">
        <v>351</v>
      </c>
      <c r="I126" s="86">
        <v>1</v>
      </c>
      <c r="J126" s="117" t="s">
        <v>352</v>
      </c>
      <c r="K126" s="117" t="s">
        <v>353</v>
      </c>
      <c r="L126" s="160">
        <v>9788920526</v>
      </c>
      <c r="M126" s="76" t="s">
        <v>41</v>
      </c>
      <c r="N126" s="83" t="s">
        <v>136</v>
      </c>
      <c r="O126" s="83" t="s">
        <v>319</v>
      </c>
    </row>
    <row r="127" spans="1:15" ht="38.25" x14ac:dyDescent="0.25">
      <c r="A127" s="76" t="s">
        <v>34</v>
      </c>
      <c r="B127" s="76" t="s">
        <v>354</v>
      </c>
      <c r="C127" s="76" t="s">
        <v>355</v>
      </c>
      <c r="D127" s="82">
        <v>2021170010076</v>
      </c>
      <c r="E127" s="81" t="s">
        <v>356</v>
      </c>
      <c r="F127" s="81" t="s">
        <v>357</v>
      </c>
      <c r="G127" s="76">
        <v>1</v>
      </c>
      <c r="H127" s="76" t="s">
        <v>358</v>
      </c>
      <c r="I127" s="76">
        <v>1</v>
      </c>
      <c r="J127" s="81" t="s">
        <v>359</v>
      </c>
      <c r="K127" s="117" t="s">
        <v>360</v>
      </c>
      <c r="L127" s="161">
        <v>281137902</v>
      </c>
      <c r="M127" s="76" t="s">
        <v>41</v>
      </c>
      <c r="N127" s="83" t="s">
        <v>134</v>
      </c>
      <c r="O127" s="76" t="s">
        <v>361</v>
      </c>
    </row>
    <row r="128" spans="1:15" ht="38.25" x14ac:dyDescent="0.25">
      <c r="A128" s="76" t="s">
        <v>34</v>
      </c>
      <c r="B128" s="76" t="s">
        <v>354</v>
      </c>
      <c r="C128" s="76" t="s">
        <v>355</v>
      </c>
      <c r="D128" s="82">
        <v>2021170010076</v>
      </c>
      <c r="E128" s="81" t="s">
        <v>356</v>
      </c>
      <c r="F128" s="81" t="s">
        <v>357</v>
      </c>
      <c r="G128" s="76">
        <v>1</v>
      </c>
      <c r="H128" s="76" t="s">
        <v>358</v>
      </c>
      <c r="I128" s="76">
        <v>1</v>
      </c>
      <c r="J128" s="81" t="s">
        <v>359</v>
      </c>
      <c r="K128" s="117" t="s">
        <v>362</v>
      </c>
      <c r="L128" s="161">
        <v>200084429</v>
      </c>
      <c r="M128" s="76" t="s">
        <v>41</v>
      </c>
      <c r="N128" s="83" t="s">
        <v>134</v>
      </c>
      <c r="O128" s="76" t="s">
        <v>361</v>
      </c>
    </row>
    <row r="129" spans="1:15" ht="38.25" x14ac:dyDescent="0.25">
      <c r="A129" s="76" t="s">
        <v>34</v>
      </c>
      <c r="B129" s="76" t="s">
        <v>354</v>
      </c>
      <c r="C129" s="76" t="s">
        <v>355</v>
      </c>
      <c r="D129" s="82">
        <v>2021170010076</v>
      </c>
      <c r="E129" s="81" t="s">
        <v>356</v>
      </c>
      <c r="F129" s="81" t="s">
        <v>363</v>
      </c>
      <c r="G129" s="76">
        <v>1</v>
      </c>
      <c r="H129" s="76" t="s">
        <v>364</v>
      </c>
      <c r="I129" s="76">
        <v>0</v>
      </c>
      <c r="J129" s="81" t="s">
        <v>365</v>
      </c>
      <c r="K129" s="117" t="s">
        <v>366</v>
      </c>
      <c r="L129" s="161">
        <v>80000000</v>
      </c>
      <c r="M129" s="76" t="s">
        <v>41</v>
      </c>
      <c r="N129" s="83" t="s">
        <v>134</v>
      </c>
      <c r="O129" s="76" t="s">
        <v>367</v>
      </c>
    </row>
    <row r="130" spans="1:15" ht="38.25" x14ac:dyDescent="0.25">
      <c r="A130" s="76" t="s">
        <v>34</v>
      </c>
      <c r="B130" s="76" t="s">
        <v>354</v>
      </c>
      <c r="C130" s="76" t="s">
        <v>355</v>
      </c>
      <c r="D130" s="82">
        <v>2021170010076</v>
      </c>
      <c r="E130" s="81" t="s">
        <v>356</v>
      </c>
      <c r="F130" s="81" t="s">
        <v>363</v>
      </c>
      <c r="G130" s="76">
        <v>1</v>
      </c>
      <c r="H130" s="76" t="s">
        <v>364</v>
      </c>
      <c r="I130" s="76">
        <v>0</v>
      </c>
      <c r="J130" s="81" t="s">
        <v>365</v>
      </c>
      <c r="K130" s="117" t="s">
        <v>368</v>
      </c>
      <c r="L130" s="161">
        <v>224500000</v>
      </c>
      <c r="M130" s="76" t="s">
        <v>41</v>
      </c>
      <c r="N130" s="83" t="s">
        <v>134</v>
      </c>
      <c r="O130" s="76" t="s">
        <v>367</v>
      </c>
    </row>
    <row r="131" spans="1:15" ht="38.25" x14ac:dyDescent="0.25">
      <c r="A131" s="76" t="s">
        <v>34</v>
      </c>
      <c r="B131" s="76" t="s">
        <v>354</v>
      </c>
      <c r="C131" s="76" t="s">
        <v>355</v>
      </c>
      <c r="D131" s="82">
        <v>2021170010076</v>
      </c>
      <c r="E131" s="81" t="s">
        <v>356</v>
      </c>
      <c r="F131" s="81" t="s">
        <v>357</v>
      </c>
      <c r="G131" s="76">
        <v>1</v>
      </c>
      <c r="H131" s="76" t="s">
        <v>358</v>
      </c>
      <c r="I131" s="76">
        <v>1</v>
      </c>
      <c r="J131" s="81" t="s">
        <v>359</v>
      </c>
      <c r="K131" s="117" t="s">
        <v>369</v>
      </c>
      <c r="L131" s="161">
        <v>125510135</v>
      </c>
      <c r="M131" s="76" t="s">
        <v>41</v>
      </c>
      <c r="N131" s="83" t="s">
        <v>134</v>
      </c>
      <c r="O131" s="76" t="s">
        <v>361</v>
      </c>
    </row>
    <row r="132" spans="1:15" ht="38.25" x14ac:dyDescent="0.25">
      <c r="A132" s="76" t="s">
        <v>34</v>
      </c>
      <c r="B132" s="76" t="s">
        <v>354</v>
      </c>
      <c r="C132" s="76" t="s">
        <v>355</v>
      </c>
      <c r="D132" s="82">
        <v>2021170010076</v>
      </c>
      <c r="E132" s="81" t="s">
        <v>356</v>
      </c>
      <c r="F132" s="81" t="s">
        <v>357</v>
      </c>
      <c r="G132" s="76">
        <v>1</v>
      </c>
      <c r="H132" s="76" t="s">
        <v>358</v>
      </c>
      <c r="I132" s="76">
        <v>1</v>
      </c>
      <c r="J132" s="81" t="s">
        <v>359</v>
      </c>
      <c r="K132" s="117" t="s">
        <v>370</v>
      </c>
      <c r="L132" s="161">
        <v>479000000</v>
      </c>
      <c r="M132" s="76" t="s">
        <v>41</v>
      </c>
      <c r="N132" s="83" t="s">
        <v>134</v>
      </c>
      <c r="O132" s="76" t="s">
        <v>361</v>
      </c>
    </row>
    <row r="133" spans="1:15" ht="38.25" x14ac:dyDescent="0.25">
      <c r="A133" s="76" t="s">
        <v>34</v>
      </c>
      <c r="B133" s="76" t="s">
        <v>354</v>
      </c>
      <c r="C133" s="76" t="s">
        <v>355</v>
      </c>
      <c r="D133" s="82">
        <v>2021170010076</v>
      </c>
      <c r="E133" s="81" t="s">
        <v>356</v>
      </c>
      <c r="F133" s="81" t="s">
        <v>357</v>
      </c>
      <c r="G133" s="76">
        <v>1</v>
      </c>
      <c r="H133" s="76" t="s">
        <v>358</v>
      </c>
      <c r="I133" s="76">
        <v>1</v>
      </c>
      <c r="J133" s="81" t="s">
        <v>359</v>
      </c>
      <c r="K133" s="117" t="s">
        <v>371</v>
      </c>
      <c r="L133" s="161">
        <v>7744693939</v>
      </c>
      <c r="M133" s="76" t="s">
        <v>41</v>
      </c>
      <c r="N133" s="83" t="s">
        <v>134</v>
      </c>
      <c r="O133" s="76" t="s">
        <v>372</v>
      </c>
    </row>
    <row r="134" spans="1:15" ht="38.25" x14ac:dyDescent="0.25">
      <c r="A134" s="76" t="s">
        <v>34</v>
      </c>
      <c r="B134" s="76" t="s">
        <v>354</v>
      </c>
      <c r="C134" s="76" t="s">
        <v>355</v>
      </c>
      <c r="D134" s="82">
        <v>2021170010076</v>
      </c>
      <c r="E134" s="81" t="s">
        <v>356</v>
      </c>
      <c r="F134" s="81" t="s">
        <v>373</v>
      </c>
      <c r="G134" s="76">
        <v>1</v>
      </c>
      <c r="H134" s="76" t="s">
        <v>374</v>
      </c>
      <c r="I134" s="76">
        <v>3</v>
      </c>
      <c r="J134" s="81" t="s">
        <v>375</v>
      </c>
      <c r="K134" s="117" t="s">
        <v>371</v>
      </c>
      <c r="L134" s="161">
        <v>19600000</v>
      </c>
      <c r="M134" s="76" t="s">
        <v>41</v>
      </c>
      <c r="N134" s="83" t="s">
        <v>134</v>
      </c>
      <c r="O134" s="76" t="s">
        <v>372</v>
      </c>
    </row>
    <row r="135" spans="1:15" ht="38.25" x14ac:dyDescent="0.25">
      <c r="A135" s="76" t="s">
        <v>34</v>
      </c>
      <c r="B135" s="76" t="s">
        <v>354</v>
      </c>
      <c r="C135" s="76" t="s">
        <v>355</v>
      </c>
      <c r="D135" s="82">
        <v>2021170010076</v>
      </c>
      <c r="E135" s="81" t="s">
        <v>356</v>
      </c>
      <c r="F135" s="81" t="s">
        <v>363</v>
      </c>
      <c r="G135" s="76">
        <v>1</v>
      </c>
      <c r="H135" s="76" t="s">
        <v>364</v>
      </c>
      <c r="I135" s="76">
        <v>1</v>
      </c>
      <c r="J135" s="81" t="s">
        <v>365</v>
      </c>
      <c r="K135" s="117" t="s">
        <v>371</v>
      </c>
      <c r="L135" s="161">
        <v>40000000</v>
      </c>
      <c r="M135" s="76" t="s">
        <v>41</v>
      </c>
      <c r="N135" s="83" t="s">
        <v>134</v>
      </c>
      <c r="O135" s="76" t="s">
        <v>372</v>
      </c>
    </row>
    <row r="136" spans="1:15" ht="38.25" x14ac:dyDescent="0.25">
      <c r="A136" s="76" t="s">
        <v>34</v>
      </c>
      <c r="B136" s="76" t="s">
        <v>354</v>
      </c>
      <c r="C136" s="76" t="s">
        <v>355</v>
      </c>
      <c r="D136" s="82">
        <v>2021170010076</v>
      </c>
      <c r="E136" s="81" t="s">
        <v>356</v>
      </c>
      <c r="F136" s="81" t="s">
        <v>373</v>
      </c>
      <c r="G136" s="76">
        <v>1</v>
      </c>
      <c r="H136" s="76" t="s">
        <v>374</v>
      </c>
      <c r="I136" s="76">
        <v>3</v>
      </c>
      <c r="J136" s="81" t="s">
        <v>375</v>
      </c>
      <c r="K136" s="117" t="s">
        <v>376</v>
      </c>
      <c r="L136" s="161">
        <v>550000000</v>
      </c>
      <c r="M136" s="76" t="s">
        <v>41</v>
      </c>
      <c r="N136" s="83" t="s">
        <v>134</v>
      </c>
      <c r="O136" s="76" t="s">
        <v>367</v>
      </c>
    </row>
    <row r="137" spans="1:15" ht="38.25" x14ac:dyDescent="0.25">
      <c r="A137" s="76" t="s">
        <v>34</v>
      </c>
      <c r="B137" s="76" t="s">
        <v>354</v>
      </c>
      <c r="C137" s="76" t="s">
        <v>355</v>
      </c>
      <c r="D137" s="82">
        <v>2021170010076</v>
      </c>
      <c r="E137" s="81" t="s">
        <v>356</v>
      </c>
      <c r="F137" s="81" t="s">
        <v>363</v>
      </c>
      <c r="G137" s="76">
        <v>1</v>
      </c>
      <c r="H137" s="76" t="s">
        <v>364</v>
      </c>
      <c r="I137" s="76">
        <v>1</v>
      </c>
      <c r="J137" s="81" t="s">
        <v>365</v>
      </c>
      <c r="K137" s="117" t="s">
        <v>377</v>
      </c>
      <c r="L137" s="161">
        <v>100000</v>
      </c>
      <c r="M137" s="76" t="s">
        <v>41</v>
      </c>
      <c r="N137" s="83" t="s">
        <v>134</v>
      </c>
      <c r="O137" s="76" t="s">
        <v>367</v>
      </c>
    </row>
    <row r="138" spans="1:15" ht="38.25" x14ac:dyDescent="0.25">
      <c r="A138" s="76" t="s">
        <v>34</v>
      </c>
      <c r="B138" s="76" t="s">
        <v>354</v>
      </c>
      <c r="C138" s="76" t="s">
        <v>355</v>
      </c>
      <c r="D138" s="82">
        <v>2021170010076</v>
      </c>
      <c r="E138" s="81" t="s">
        <v>356</v>
      </c>
      <c r="F138" s="81" t="s">
        <v>373</v>
      </c>
      <c r="G138" s="76">
        <v>1</v>
      </c>
      <c r="H138" s="76" t="s">
        <v>374</v>
      </c>
      <c r="I138" s="76">
        <v>3</v>
      </c>
      <c r="J138" s="81" t="s">
        <v>375</v>
      </c>
      <c r="K138" s="117" t="s">
        <v>378</v>
      </c>
      <c r="L138" s="161">
        <v>110000000</v>
      </c>
      <c r="M138" s="76" t="s">
        <v>41</v>
      </c>
      <c r="N138" s="83" t="s">
        <v>134</v>
      </c>
      <c r="O138" s="76" t="s">
        <v>367</v>
      </c>
    </row>
    <row r="139" spans="1:15" ht="76.5" x14ac:dyDescent="0.25">
      <c r="A139" s="76" t="s">
        <v>34</v>
      </c>
      <c r="B139" s="76" t="s">
        <v>354</v>
      </c>
      <c r="C139" s="76" t="s">
        <v>355</v>
      </c>
      <c r="D139" s="82">
        <v>2021170010076</v>
      </c>
      <c r="E139" s="81" t="s">
        <v>356</v>
      </c>
      <c r="F139" s="81" t="s">
        <v>379</v>
      </c>
      <c r="G139" s="76">
        <v>1</v>
      </c>
      <c r="H139" s="76" t="s">
        <v>380</v>
      </c>
      <c r="I139" s="76">
        <v>40</v>
      </c>
      <c r="J139" s="81" t="s">
        <v>381</v>
      </c>
      <c r="K139" s="117" t="s">
        <v>382</v>
      </c>
      <c r="L139" s="161">
        <v>396500000</v>
      </c>
      <c r="M139" s="76" t="s">
        <v>41</v>
      </c>
      <c r="N139" s="83" t="s">
        <v>134</v>
      </c>
      <c r="O139" s="76" t="s">
        <v>367</v>
      </c>
    </row>
    <row r="140" spans="1:15" ht="51" x14ac:dyDescent="0.25">
      <c r="A140" s="76" t="s">
        <v>34</v>
      </c>
      <c r="B140" s="76" t="s">
        <v>354</v>
      </c>
      <c r="C140" s="76" t="s">
        <v>355</v>
      </c>
      <c r="D140" s="82">
        <v>2021170010076</v>
      </c>
      <c r="E140" s="81" t="s">
        <v>356</v>
      </c>
      <c r="F140" s="81" t="s">
        <v>379</v>
      </c>
      <c r="G140" s="76">
        <v>1</v>
      </c>
      <c r="H140" s="76" t="s">
        <v>383</v>
      </c>
      <c r="I140" s="76">
        <v>44</v>
      </c>
      <c r="J140" s="81" t="s">
        <v>381</v>
      </c>
      <c r="K140" s="117" t="s">
        <v>384</v>
      </c>
      <c r="L140" s="161">
        <v>162103000</v>
      </c>
      <c r="M140" s="76" t="s">
        <v>41</v>
      </c>
      <c r="N140" s="83" t="s">
        <v>134</v>
      </c>
      <c r="O140" s="76" t="s">
        <v>367</v>
      </c>
    </row>
    <row r="141" spans="1:15" ht="51" x14ac:dyDescent="0.25">
      <c r="A141" s="76" t="s">
        <v>34</v>
      </c>
      <c r="B141" s="76" t="s">
        <v>354</v>
      </c>
      <c r="C141" s="76" t="s">
        <v>355</v>
      </c>
      <c r="D141" s="82">
        <v>2021170010076</v>
      </c>
      <c r="E141" s="81" t="s">
        <v>356</v>
      </c>
      <c r="F141" s="81" t="s">
        <v>379</v>
      </c>
      <c r="G141" s="76">
        <v>1</v>
      </c>
      <c r="H141" s="76" t="s">
        <v>385</v>
      </c>
      <c r="I141" s="76">
        <v>2</v>
      </c>
      <c r="J141" s="81" t="s">
        <v>381</v>
      </c>
      <c r="K141" s="117" t="s">
        <v>384</v>
      </c>
      <c r="L141" s="161">
        <v>268221158</v>
      </c>
      <c r="M141" s="76" t="s">
        <v>41</v>
      </c>
      <c r="N141" s="83" t="s">
        <v>134</v>
      </c>
      <c r="O141" s="76" t="s">
        <v>367</v>
      </c>
    </row>
    <row r="142" spans="1:15" ht="51" x14ac:dyDescent="0.25">
      <c r="A142" s="76" t="s">
        <v>34</v>
      </c>
      <c r="B142" s="76" t="s">
        <v>354</v>
      </c>
      <c r="C142" s="76" t="s">
        <v>355</v>
      </c>
      <c r="D142" s="82">
        <v>2021170010076</v>
      </c>
      <c r="E142" s="81" t="s">
        <v>356</v>
      </c>
      <c r="F142" s="81" t="s">
        <v>379</v>
      </c>
      <c r="G142" s="76">
        <v>1</v>
      </c>
      <c r="H142" s="76" t="s">
        <v>386</v>
      </c>
      <c r="I142" s="76">
        <v>70</v>
      </c>
      <c r="J142" s="81" t="s">
        <v>381</v>
      </c>
      <c r="K142" s="117" t="s">
        <v>387</v>
      </c>
      <c r="L142" s="161">
        <v>550000000</v>
      </c>
      <c r="M142" s="76" t="s">
        <v>41</v>
      </c>
      <c r="N142" s="83" t="s">
        <v>134</v>
      </c>
      <c r="O142" s="76" t="s">
        <v>367</v>
      </c>
    </row>
    <row r="143" spans="1:15" ht="89.25" x14ac:dyDescent="0.25">
      <c r="A143" s="76" t="s">
        <v>34</v>
      </c>
      <c r="B143" s="76" t="s">
        <v>354</v>
      </c>
      <c r="C143" s="76" t="s">
        <v>388</v>
      </c>
      <c r="D143" s="82">
        <v>2021170010074</v>
      </c>
      <c r="E143" s="81" t="s">
        <v>389</v>
      </c>
      <c r="F143" s="81" t="s">
        <v>390</v>
      </c>
      <c r="G143" s="76">
        <v>1</v>
      </c>
      <c r="H143" s="76" t="s">
        <v>391</v>
      </c>
      <c r="I143" s="76">
        <v>9000</v>
      </c>
      <c r="J143" s="81" t="s">
        <v>392</v>
      </c>
      <c r="K143" s="117" t="s">
        <v>393</v>
      </c>
      <c r="L143" s="161">
        <v>6230945758</v>
      </c>
      <c r="M143" s="76" t="s">
        <v>41</v>
      </c>
      <c r="N143" s="83" t="s">
        <v>134</v>
      </c>
      <c r="O143" s="76" t="s">
        <v>367</v>
      </c>
    </row>
    <row r="144" spans="1:15" ht="89.25" x14ac:dyDescent="0.25">
      <c r="A144" s="76" t="s">
        <v>34</v>
      </c>
      <c r="B144" s="76" t="s">
        <v>354</v>
      </c>
      <c r="C144" s="76" t="s">
        <v>388</v>
      </c>
      <c r="D144" s="82">
        <v>2021170010074</v>
      </c>
      <c r="E144" s="81" t="s">
        <v>389</v>
      </c>
      <c r="F144" s="81" t="s">
        <v>390</v>
      </c>
      <c r="G144" s="76">
        <v>1</v>
      </c>
      <c r="H144" s="76" t="s">
        <v>391</v>
      </c>
      <c r="I144" s="76">
        <v>9000</v>
      </c>
      <c r="J144" s="81" t="s">
        <v>392</v>
      </c>
      <c r="K144" s="117" t="s">
        <v>394</v>
      </c>
      <c r="L144" s="161">
        <v>4959063354</v>
      </c>
      <c r="M144" s="76" t="s">
        <v>41</v>
      </c>
      <c r="N144" s="83" t="s">
        <v>134</v>
      </c>
      <c r="O144" s="76" t="s">
        <v>367</v>
      </c>
    </row>
    <row r="145" spans="1:15" ht="89.25" x14ac:dyDescent="0.25">
      <c r="A145" s="76" t="s">
        <v>34</v>
      </c>
      <c r="B145" s="76" t="s">
        <v>354</v>
      </c>
      <c r="C145" s="76" t="s">
        <v>388</v>
      </c>
      <c r="D145" s="82">
        <v>2021170010074</v>
      </c>
      <c r="E145" s="81" t="s">
        <v>389</v>
      </c>
      <c r="F145" s="81" t="s">
        <v>390</v>
      </c>
      <c r="G145" s="76">
        <v>1</v>
      </c>
      <c r="H145" s="76" t="s">
        <v>391</v>
      </c>
      <c r="I145" s="76">
        <v>9000</v>
      </c>
      <c r="J145" s="81" t="s">
        <v>392</v>
      </c>
      <c r="K145" s="117" t="s">
        <v>395</v>
      </c>
      <c r="L145" s="161">
        <v>3243285419</v>
      </c>
      <c r="M145" s="76" t="s">
        <v>41</v>
      </c>
      <c r="N145" s="83" t="s">
        <v>134</v>
      </c>
      <c r="O145" s="76" t="s">
        <v>367</v>
      </c>
    </row>
    <row r="146" spans="1:15" ht="89.25" x14ac:dyDescent="0.25">
      <c r="A146" s="76" t="s">
        <v>34</v>
      </c>
      <c r="B146" s="76" t="s">
        <v>354</v>
      </c>
      <c r="C146" s="76" t="s">
        <v>388</v>
      </c>
      <c r="D146" s="82">
        <v>2021170010074</v>
      </c>
      <c r="E146" s="81" t="s">
        <v>389</v>
      </c>
      <c r="F146" s="81" t="s">
        <v>390</v>
      </c>
      <c r="G146" s="76">
        <v>1</v>
      </c>
      <c r="H146" s="76" t="s">
        <v>396</v>
      </c>
      <c r="I146" s="76">
        <v>1</v>
      </c>
      <c r="J146" s="81" t="s">
        <v>392</v>
      </c>
      <c r="K146" s="117" t="s">
        <v>397</v>
      </c>
      <c r="L146" s="161">
        <v>4741603337</v>
      </c>
      <c r="M146" s="76" t="s">
        <v>41</v>
      </c>
      <c r="N146" s="83" t="s">
        <v>134</v>
      </c>
      <c r="O146" s="76" t="s">
        <v>367</v>
      </c>
    </row>
    <row r="147" spans="1:15" ht="89.25" x14ac:dyDescent="0.25">
      <c r="A147" s="76" t="s">
        <v>34</v>
      </c>
      <c r="B147" s="76" t="s">
        <v>354</v>
      </c>
      <c r="C147" s="76" t="s">
        <v>388</v>
      </c>
      <c r="D147" s="82">
        <v>2021170010074</v>
      </c>
      <c r="E147" s="81" t="s">
        <v>389</v>
      </c>
      <c r="F147" s="81" t="s">
        <v>390</v>
      </c>
      <c r="G147" s="76">
        <v>1</v>
      </c>
      <c r="H147" s="76" t="s">
        <v>398</v>
      </c>
      <c r="I147" s="76">
        <v>1</v>
      </c>
      <c r="J147" s="81" t="s">
        <v>392</v>
      </c>
      <c r="K147" s="117" t="s">
        <v>399</v>
      </c>
      <c r="L147" s="161">
        <v>500000000</v>
      </c>
      <c r="M147" s="76" t="s">
        <v>41</v>
      </c>
      <c r="N147" s="83" t="s">
        <v>134</v>
      </c>
      <c r="O147" s="76" t="s">
        <v>367</v>
      </c>
    </row>
    <row r="148" spans="1:15" ht="89.25" x14ac:dyDescent="0.25">
      <c r="A148" s="76" t="s">
        <v>34</v>
      </c>
      <c r="B148" s="76" t="s">
        <v>354</v>
      </c>
      <c r="C148" s="76" t="s">
        <v>388</v>
      </c>
      <c r="D148" s="82">
        <v>2021170010074</v>
      </c>
      <c r="E148" s="81" t="s">
        <v>389</v>
      </c>
      <c r="F148" s="81" t="s">
        <v>390</v>
      </c>
      <c r="G148" s="76">
        <v>1</v>
      </c>
      <c r="H148" s="76" t="s">
        <v>391</v>
      </c>
      <c r="I148" s="76">
        <v>9000</v>
      </c>
      <c r="J148" s="81" t="s">
        <v>392</v>
      </c>
      <c r="K148" s="117" t="s">
        <v>400</v>
      </c>
      <c r="L148" s="161">
        <v>4843877296</v>
      </c>
      <c r="M148" s="76" t="s">
        <v>41</v>
      </c>
      <c r="N148" s="83" t="s">
        <v>134</v>
      </c>
      <c r="O148" s="76" t="s">
        <v>367</v>
      </c>
    </row>
    <row r="149" spans="1:15" ht="51" x14ac:dyDescent="0.25">
      <c r="A149" s="133" t="s">
        <v>171</v>
      </c>
      <c r="B149" s="134" t="s">
        <v>401</v>
      </c>
      <c r="C149" s="134" t="s">
        <v>402</v>
      </c>
      <c r="D149" s="135">
        <v>2020170010015</v>
      </c>
      <c r="E149" s="134" t="s">
        <v>403</v>
      </c>
      <c r="F149" s="134" t="s">
        <v>404</v>
      </c>
      <c r="G149" s="136">
        <v>1</v>
      </c>
      <c r="H149" s="134" t="s">
        <v>405</v>
      </c>
      <c r="I149" s="136">
        <v>1</v>
      </c>
      <c r="J149" s="133" t="s">
        <v>406</v>
      </c>
      <c r="K149" s="134" t="s">
        <v>1070</v>
      </c>
      <c r="L149" s="137">
        <v>182857600</v>
      </c>
      <c r="M149" s="133" t="s">
        <v>41</v>
      </c>
      <c r="N149" s="133" t="s">
        <v>133</v>
      </c>
      <c r="O149" s="133" t="s">
        <v>407</v>
      </c>
    </row>
    <row r="150" spans="1:15" ht="51" x14ac:dyDescent="0.25">
      <c r="A150" s="133" t="s">
        <v>171</v>
      </c>
      <c r="B150" s="134" t="s">
        <v>401</v>
      </c>
      <c r="C150" s="134" t="s">
        <v>402</v>
      </c>
      <c r="D150" s="135">
        <v>2020170010015</v>
      </c>
      <c r="E150" s="134" t="s">
        <v>403</v>
      </c>
      <c r="F150" s="134" t="s">
        <v>404</v>
      </c>
      <c r="G150" s="133">
        <v>10</v>
      </c>
      <c r="H150" s="134" t="s">
        <v>408</v>
      </c>
      <c r="I150" s="133">
        <v>10</v>
      </c>
      <c r="J150" s="133" t="s">
        <v>406</v>
      </c>
      <c r="K150" s="134" t="s">
        <v>1070</v>
      </c>
      <c r="L150" s="137">
        <v>21000000</v>
      </c>
      <c r="M150" s="133" t="s">
        <v>41</v>
      </c>
      <c r="N150" s="133" t="s">
        <v>133</v>
      </c>
      <c r="O150" s="133" t="s">
        <v>407</v>
      </c>
    </row>
    <row r="151" spans="1:15" ht="51" x14ac:dyDescent="0.25">
      <c r="A151" s="133" t="s">
        <v>171</v>
      </c>
      <c r="B151" s="134" t="s">
        <v>401</v>
      </c>
      <c r="C151" s="134" t="s">
        <v>402</v>
      </c>
      <c r="D151" s="135">
        <v>2020170010015</v>
      </c>
      <c r="E151" s="134" t="s">
        <v>403</v>
      </c>
      <c r="F151" s="134" t="s">
        <v>404</v>
      </c>
      <c r="G151" s="136">
        <v>1</v>
      </c>
      <c r="H151" s="134" t="s">
        <v>409</v>
      </c>
      <c r="I151" s="136">
        <v>1</v>
      </c>
      <c r="J151" s="133" t="s">
        <v>410</v>
      </c>
      <c r="K151" s="134" t="s">
        <v>411</v>
      </c>
      <c r="L151" s="137">
        <v>77564000</v>
      </c>
      <c r="M151" s="133" t="s">
        <v>41</v>
      </c>
      <c r="N151" s="133" t="s">
        <v>133</v>
      </c>
      <c r="O151" s="133" t="s">
        <v>407</v>
      </c>
    </row>
    <row r="152" spans="1:15" ht="51" x14ac:dyDescent="0.25">
      <c r="A152" s="133" t="s">
        <v>171</v>
      </c>
      <c r="B152" s="134" t="s">
        <v>401</v>
      </c>
      <c r="C152" s="134" t="s">
        <v>402</v>
      </c>
      <c r="D152" s="135">
        <v>2020170010015</v>
      </c>
      <c r="E152" s="134" t="s">
        <v>403</v>
      </c>
      <c r="F152" s="134" t="s">
        <v>404</v>
      </c>
      <c r="G152" s="133">
        <v>4</v>
      </c>
      <c r="H152" s="134" t="s">
        <v>412</v>
      </c>
      <c r="I152" s="133">
        <v>4</v>
      </c>
      <c r="J152" s="133" t="s">
        <v>406</v>
      </c>
      <c r="K152" s="134" t="s">
        <v>411</v>
      </c>
      <c r="L152" s="137">
        <v>21436000</v>
      </c>
      <c r="M152" s="133" t="s">
        <v>41</v>
      </c>
      <c r="N152" s="133" t="s">
        <v>133</v>
      </c>
      <c r="O152" s="133" t="s">
        <v>407</v>
      </c>
    </row>
    <row r="153" spans="1:15" ht="51" x14ac:dyDescent="0.25">
      <c r="A153" s="133" t="s">
        <v>171</v>
      </c>
      <c r="B153" s="134" t="s">
        <v>401</v>
      </c>
      <c r="C153" s="134" t="s">
        <v>402</v>
      </c>
      <c r="D153" s="135">
        <v>2020170010015</v>
      </c>
      <c r="E153" s="134" t="s">
        <v>403</v>
      </c>
      <c r="F153" s="134" t="s">
        <v>404</v>
      </c>
      <c r="G153" s="133">
        <v>1</v>
      </c>
      <c r="H153" s="134" t="s">
        <v>413</v>
      </c>
      <c r="I153" s="133">
        <v>1</v>
      </c>
      <c r="J153" s="133" t="s">
        <v>414</v>
      </c>
      <c r="K153" s="134" t="s">
        <v>415</v>
      </c>
      <c r="L153" s="137">
        <v>29731847</v>
      </c>
      <c r="M153" s="133" t="s">
        <v>41</v>
      </c>
      <c r="N153" s="133" t="s">
        <v>133</v>
      </c>
      <c r="O153" s="133" t="s">
        <v>407</v>
      </c>
    </row>
    <row r="154" spans="1:15" ht="51" x14ac:dyDescent="0.25">
      <c r="A154" s="133" t="s">
        <v>171</v>
      </c>
      <c r="B154" s="134" t="s">
        <v>401</v>
      </c>
      <c r="C154" s="134" t="s">
        <v>402</v>
      </c>
      <c r="D154" s="135">
        <v>2020170010015</v>
      </c>
      <c r="E154" s="134" t="s">
        <v>403</v>
      </c>
      <c r="F154" s="134" t="s">
        <v>404</v>
      </c>
      <c r="G154" s="133">
        <v>0</v>
      </c>
      <c r="H154" s="134" t="s">
        <v>416</v>
      </c>
      <c r="I154" s="133">
        <v>0</v>
      </c>
      <c r="J154" s="133" t="s">
        <v>417</v>
      </c>
      <c r="K154" s="134" t="s">
        <v>418</v>
      </c>
      <c r="L154" s="137">
        <v>25000000</v>
      </c>
      <c r="M154" s="133" t="s">
        <v>41</v>
      </c>
      <c r="N154" s="133" t="s">
        <v>133</v>
      </c>
      <c r="O154" s="133" t="s">
        <v>407</v>
      </c>
    </row>
    <row r="155" spans="1:15" ht="63.75" x14ac:dyDescent="0.25">
      <c r="A155" s="133" t="s">
        <v>171</v>
      </c>
      <c r="B155" s="134" t="s">
        <v>401</v>
      </c>
      <c r="C155" s="134" t="s">
        <v>402</v>
      </c>
      <c r="D155" s="135">
        <v>2020170010015</v>
      </c>
      <c r="E155" s="134" t="s">
        <v>403</v>
      </c>
      <c r="F155" s="134" t="s">
        <v>404</v>
      </c>
      <c r="G155" s="133">
        <v>0</v>
      </c>
      <c r="H155" s="134" t="s">
        <v>419</v>
      </c>
      <c r="I155" s="133">
        <v>0</v>
      </c>
      <c r="J155" s="133" t="s">
        <v>420</v>
      </c>
      <c r="K155" s="134" t="s">
        <v>421</v>
      </c>
      <c r="L155" s="137">
        <v>24480000</v>
      </c>
      <c r="M155" s="133" t="s">
        <v>41</v>
      </c>
      <c r="N155" s="133" t="s">
        <v>133</v>
      </c>
      <c r="O155" s="133" t="s">
        <v>407</v>
      </c>
    </row>
    <row r="156" spans="1:15" ht="51" x14ac:dyDescent="0.25">
      <c r="A156" s="133" t="s">
        <v>171</v>
      </c>
      <c r="B156" s="134" t="s">
        <v>401</v>
      </c>
      <c r="C156" s="134" t="s">
        <v>402</v>
      </c>
      <c r="D156" s="135">
        <v>2020170010015</v>
      </c>
      <c r="E156" s="134" t="s">
        <v>403</v>
      </c>
      <c r="F156" s="134" t="s">
        <v>404</v>
      </c>
      <c r="G156" s="133">
        <v>1</v>
      </c>
      <c r="H156" s="134" t="s">
        <v>413</v>
      </c>
      <c r="I156" s="133">
        <v>1</v>
      </c>
      <c r="J156" s="133" t="s">
        <v>422</v>
      </c>
      <c r="K156" s="134" t="s">
        <v>423</v>
      </c>
      <c r="L156" s="137">
        <v>20800000</v>
      </c>
      <c r="M156" s="133" t="s">
        <v>41</v>
      </c>
      <c r="N156" s="133" t="s">
        <v>133</v>
      </c>
      <c r="O156" s="133" t="s">
        <v>407</v>
      </c>
    </row>
    <row r="157" spans="1:15" ht="76.5" x14ac:dyDescent="0.25">
      <c r="A157" s="133" t="s">
        <v>171</v>
      </c>
      <c r="B157" s="134" t="s">
        <v>401</v>
      </c>
      <c r="C157" s="134" t="s">
        <v>402</v>
      </c>
      <c r="D157" s="135">
        <v>2020170010015</v>
      </c>
      <c r="E157" s="138" t="s">
        <v>439</v>
      </c>
      <c r="F157" s="138" t="s">
        <v>404</v>
      </c>
      <c r="G157" s="133">
        <v>0</v>
      </c>
      <c r="H157" s="138" t="s">
        <v>440</v>
      </c>
      <c r="I157" s="133">
        <v>0</v>
      </c>
      <c r="J157" s="133" t="s">
        <v>441</v>
      </c>
      <c r="K157" s="134" t="s">
        <v>423</v>
      </c>
      <c r="L157" s="144">
        <v>5000000</v>
      </c>
      <c r="M157" s="133" t="s">
        <v>41</v>
      </c>
      <c r="N157" s="133" t="s">
        <v>133</v>
      </c>
      <c r="O157" s="133" t="s">
        <v>407</v>
      </c>
    </row>
    <row r="158" spans="1:15" ht="76.5" x14ac:dyDescent="0.25">
      <c r="A158" s="133" t="s">
        <v>171</v>
      </c>
      <c r="B158" s="134" t="s">
        <v>401</v>
      </c>
      <c r="C158" s="134" t="s">
        <v>402</v>
      </c>
      <c r="D158" s="135">
        <v>2020170010015</v>
      </c>
      <c r="E158" s="138" t="s">
        <v>439</v>
      </c>
      <c r="F158" s="138" t="s">
        <v>404</v>
      </c>
      <c r="G158" s="133">
        <v>2</v>
      </c>
      <c r="H158" s="138" t="s">
        <v>443</v>
      </c>
      <c r="I158" s="133">
        <v>2</v>
      </c>
      <c r="J158" s="133" t="s">
        <v>444</v>
      </c>
      <c r="K158" s="134" t="s">
        <v>423</v>
      </c>
      <c r="L158" s="144">
        <v>15000000</v>
      </c>
      <c r="M158" s="133" t="s">
        <v>41</v>
      </c>
      <c r="N158" s="133" t="s">
        <v>133</v>
      </c>
      <c r="O158" s="133" t="s">
        <v>407</v>
      </c>
    </row>
    <row r="159" spans="1:15" ht="76.5" x14ac:dyDescent="0.25">
      <c r="A159" s="133" t="s">
        <v>171</v>
      </c>
      <c r="B159" s="134" t="s">
        <v>401</v>
      </c>
      <c r="C159" s="134" t="s">
        <v>431</v>
      </c>
      <c r="D159" s="135">
        <v>2020170010016</v>
      </c>
      <c r="E159" s="134" t="s">
        <v>424</v>
      </c>
      <c r="F159" s="134" t="s">
        <v>425</v>
      </c>
      <c r="G159" s="133">
        <v>1</v>
      </c>
      <c r="H159" s="134" t="s">
        <v>426</v>
      </c>
      <c r="I159" s="133">
        <f>SUBTOTAL(9,I155:I158)</f>
        <v>3</v>
      </c>
      <c r="J159" s="133" t="s">
        <v>51</v>
      </c>
      <c r="K159" s="134" t="s">
        <v>427</v>
      </c>
      <c r="L159" s="137">
        <v>521824567</v>
      </c>
      <c r="M159" s="133" t="s">
        <v>41</v>
      </c>
      <c r="N159" s="133" t="s">
        <v>133</v>
      </c>
      <c r="O159" s="133" t="s">
        <v>407</v>
      </c>
    </row>
    <row r="160" spans="1:15" ht="63.75" x14ac:dyDescent="0.25">
      <c r="A160" s="133" t="s">
        <v>171</v>
      </c>
      <c r="B160" s="134" t="s">
        <v>401</v>
      </c>
      <c r="C160" s="134" t="s">
        <v>402</v>
      </c>
      <c r="D160" s="135">
        <v>2020170010017</v>
      </c>
      <c r="E160" s="138" t="s">
        <v>428</v>
      </c>
      <c r="F160" s="138" t="s">
        <v>404</v>
      </c>
      <c r="G160" s="133">
        <v>1</v>
      </c>
      <c r="H160" s="138" t="s">
        <v>429</v>
      </c>
      <c r="I160" s="133">
        <v>1</v>
      </c>
      <c r="J160" s="133" t="s">
        <v>430</v>
      </c>
      <c r="K160" s="138" t="s">
        <v>1071</v>
      </c>
      <c r="L160" s="144">
        <f>617827177-537827177</f>
        <v>80000000</v>
      </c>
      <c r="M160" s="133" t="s">
        <v>41</v>
      </c>
      <c r="N160" s="133" t="s">
        <v>133</v>
      </c>
      <c r="O160" s="133" t="s">
        <v>407</v>
      </c>
    </row>
    <row r="161" spans="1:15" ht="63.75" x14ac:dyDescent="0.25">
      <c r="A161" s="133" t="s">
        <v>171</v>
      </c>
      <c r="B161" s="134" t="s">
        <v>401</v>
      </c>
      <c r="C161" s="134" t="s">
        <v>431</v>
      </c>
      <c r="D161" s="135">
        <v>2020170010017</v>
      </c>
      <c r="E161" s="138" t="s">
        <v>428</v>
      </c>
      <c r="F161" s="138" t="s">
        <v>425</v>
      </c>
      <c r="G161" s="133">
        <v>300</v>
      </c>
      <c r="H161" s="138" t="s">
        <v>432</v>
      </c>
      <c r="I161" s="133">
        <v>300</v>
      </c>
      <c r="J161" s="133" t="s">
        <v>433</v>
      </c>
      <c r="K161" s="138" t="s">
        <v>434</v>
      </c>
      <c r="L161" s="144">
        <v>150000000</v>
      </c>
      <c r="M161" s="133" t="s">
        <v>41</v>
      </c>
      <c r="N161" s="133" t="s">
        <v>133</v>
      </c>
      <c r="O161" s="133" t="s">
        <v>407</v>
      </c>
    </row>
    <row r="162" spans="1:15" ht="63.75" x14ac:dyDescent="0.25">
      <c r="A162" s="133" t="s">
        <v>171</v>
      </c>
      <c r="B162" s="134" t="s">
        <v>401</v>
      </c>
      <c r="C162" s="134" t="s">
        <v>402</v>
      </c>
      <c r="D162" s="135">
        <v>2020170010017</v>
      </c>
      <c r="E162" s="138" t="s">
        <v>428</v>
      </c>
      <c r="F162" s="138" t="s">
        <v>404</v>
      </c>
      <c r="G162" s="133">
        <v>14</v>
      </c>
      <c r="H162" s="138" t="s">
        <v>429</v>
      </c>
      <c r="I162" s="133">
        <v>14</v>
      </c>
      <c r="J162" s="133" t="s">
        <v>51</v>
      </c>
      <c r="K162" s="138" t="s">
        <v>434</v>
      </c>
      <c r="L162" s="144">
        <v>537827177</v>
      </c>
      <c r="M162" s="133" t="s">
        <v>41</v>
      </c>
      <c r="N162" s="133" t="s">
        <v>133</v>
      </c>
      <c r="O162" s="133" t="s">
        <v>407</v>
      </c>
    </row>
    <row r="163" spans="1:15" ht="63.75" x14ac:dyDescent="0.25">
      <c r="A163" s="133" t="s">
        <v>171</v>
      </c>
      <c r="B163" s="134" t="s">
        <v>401</v>
      </c>
      <c r="C163" s="134" t="s">
        <v>431</v>
      </c>
      <c r="D163" s="135">
        <v>2020170010017</v>
      </c>
      <c r="E163" s="138" t="s">
        <v>428</v>
      </c>
      <c r="F163" s="138" t="s">
        <v>425</v>
      </c>
      <c r="G163" s="139">
        <v>1</v>
      </c>
      <c r="H163" s="138" t="s">
        <v>435</v>
      </c>
      <c r="I163" s="139">
        <v>1</v>
      </c>
      <c r="J163" s="133" t="s">
        <v>51</v>
      </c>
      <c r="K163" s="138" t="s">
        <v>436</v>
      </c>
      <c r="L163" s="144">
        <v>14596281</v>
      </c>
      <c r="M163" s="133" t="s">
        <v>41</v>
      </c>
      <c r="N163" s="133" t="s">
        <v>133</v>
      </c>
      <c r="O163" s="133" t="s">
        <v>407</v>
      </c>
    </row>
    <row r="164" spans="1:15" ht="63.75" x14ac:dyDescent="0.25">
      <c r="A164" s="133" t="s">
        <v>171</v>
      </c>
      <c r="B164" s="134" t="s">
        <v>401</v>
      </c>
      <c r="C164" s="134" t="s">
        <v>431</v>
      </c>
      <c r="D164" s="135">
        <v>2020170010017</v>
      </c>
      <c r="E164" s="138" t="s">
        <v>428</v>
      </c>
      <c r="F164" s="138" t="s">
        <v>425</v>
      </c>
      <c r="G164" s="139">
        <v>1</v>
      </c>
      <c r="H164" s="138" t="s">
        <v>437</v>
      </c>
      <c r="I164" s="139">
        <v>1</v>
      </c>
      <c r="J164" s="133" t="s">
        <v>51</v>
      </c>
      <c r="K164" s="138" t="s">
        <v>434</v>
      </c>
      <c r="L164" s="144">
        <v>937272854</v>
      </c>
      <c r="M164" s="133" t="s">
        <v>41</v>
      </c>
      <c r="N164" s="133" t="s">
        <v>133</v>
      </c>
      <c r="O164" s="133" t="s">
        <v>407</v>
      </c>
    </row>
    <row r="165" spans="1:15" ht="63.75" x14ac:dyDescent="0.25">
      <c r="A165" s="133" t="s">
        <v>171</v>
      </c>
      <c r="B165" s="134" t="s">
        <v>401</v>
      </c>
      <c r="C165" s="134" t="s">
        <v>431</v>
      </c>
      <c r="D165" s="135">
        <v>2020170010017</v>
      </c>
      <c r="E165" s="138" t="s">
        <v>428</v>
      </c>
      <c r="F165" s="138" t="s">
        <v>425</v>
      </c>
      <c r="G165" s="139">
        <v>1</v>
      </c>
      <c r="H165" s="138" t="s">
        <v>435</v>
      </c>
      <c r="I165" s="139">
        <v>1</v>
      </c>
      <c r="J165" s="133" t="s">
        <v>51</v>
      </c>
      <c r="K165" s="138" t="s">
        <v>434</v>
      </c>
      <c r="L165" s="144">
        <v>1590000</v>
      </c>
      <c r="M165" s="133" t="s">
        <v>41</v>
      </c>
      <c r="N165" s="133" t="s">
        <v>133</v>
      </c>
      <c r="O165" s="133" t="s">
        <v>407</v>
      </c>
    </row>
    <row r="166" spans="1:15" ht="63.75" x14ac:dyDescent="0.25">
      <c r="A166" s="133" t="s">
        <v>171</v>
      </c>
      <c r="B166" s="134" t="s">
        <v>401</v>
      </c>
      <c r="C166" s="134" t="s">
        <v>431</v>
      </c>
      <c r="D166" s="135">
        <v>2020170010017</v>
      </c>
      <c r="E166" s="138" t="s">
        <v>428</v>
      </c>
      <c r="F166" s="138" t="s">
        <v>425</v>
      </c>
      <c r="G166" s="139">
        <v>1</v>
      </c>
      <c r="H166" s="138" t="s">
        <v>435</v>
      </c>
      <c r="I166" s="139">
        <v>1</v>
      </c>
      <c r="J166" s="133" t="s">
        <v>51</v>
      </c>
      <c r="K166" s="138" t="s">
        <v>438</v>
      </c>
      <c r="L166" s="144">
        <v>1212449870</v>
      </c>
      <c r="M166" s="133" t="s">
        <v>41</v>
      </c>
      <c r="N166" s="133" t="s">
        <v>133</v>
      </c>
      <c r="O166" s="133" t="s">
        <v>407</v>
      </c>
    </row>
    <row r="167" spans="1:15" ht="63.75" x14ac:dyDescent="0.25">
      <c r="A167" s="133" t="s">
        <v>171</v>
      </c>
      <c r="B167" s="134" t="s">
        <v>401</v>
      </c>
      <c r="C167" s="134" t="s">
        <v>402</v>
      </c>
      <c r="D167" s="135">
        <v>2020170010017</v>
      </c>
      <c r="E167" s="138" t="s">
        <v>428</v>
      </c>
      <c r="F167" s="138" t="s">
        <v>404</v>
      </c>
      <c r="G167" s="139">
        <v>1</v>
      </c>
      <c r="H167" s="138" t="s">
        <v>429</v>
      </c>
      <c r="I167" s="139">
        <v>1</v>
      </c>
      <c r="J167" s="133" t="s">
        <v>51</v>
      </c>
      <c r="K167" s="138" t="s">
        <v>434</v>
      </c>
      <c r="L167" s="144">
        <v>104240585</v>
      </c>
      <c r="M167" s="133" t="s">
        <v>41</v>
      </c>
      <c r="N167" s="133" t="s">
        <v>133</v>
      </c>
      <c r="O167" s="133" t="s">
        <v>407</v>
      </c>
    </row>
    <row r="168" spans="1:15" ht="63.75" x14ac:dyDescent="0.25">
      <c r="A168" s="133" t="s">
        <v>171</v>
      </c>
      <c r="B168" s="134" t="s">
        <v>401</v>
      </c>
      <c r="C168" s="134" t="s">
        <v>402</v>
      </c>
      <c r="D168" s="135">
        <v>2020170010017</v>
      </c>
      <c r="E168" s="138" t="s">
        <v>428</v>
      </c>
      <c r="F168" s="138" t="s">
        <v>404</v>
      </c>
      <c r="G168" s="139">
        <v>1</v>
      </c>
      <c r="H168" s="138" t="s">
        <v>429</v>
      </c>
      <c r="I168" s="139">
        <v>1</v>
      </c>
      <c r="J168" s="133" t="s">
        <v>51</v>
      </c>
      <c r="K168" s="138" t="s">
        <v>434</v>
      </c>
      <c r="L168" s="144">
        <v>263731740</v>
      </c>
      <c r="M168" s="133" t="s">
        <v>41</v>
      </c>
      <c r="N168" s="133" t="s">
        <v>133</v>
      </c>
      <c r="O168" s="133" t="s">
        <v>407</v>
      </c>
    </row>
    <row r="169" spans="1:15" ht="63.75" x14ac:dyDescent="0.25">
      <c r="A169" s="133" t="s">
        <v>171</v>
      </c>
      <c r="B169" s="134" t="s">
        <v>401</v>
      </c>
      <c r="C169" s="134" t="s">
        <v>431</v>
      </c>
      <c r="D169" s="135">
        <v>2020170010017</v>
      </c>
      <c r="E169" s="138" t="s">
        <v>428</v>
      </c>
      <c r="F169" s="138" t="s">
        <v>425</v>
      </c>
      <c r="G169" s="139">
        <v>1</v>
      </c>
      <c r="H169" s="138" t="s">
        <v>435</v>
      </c>
      <c r="I169" s="139">
        <v>1</v>
      </c>
      <c r="J169" s="133" t="s">
        <v>51</v>
      </c>
      <c r="K169" s="138" t="s">
        <v>438</v>
      </c>
      <c r="L169" s="144">
        <v>285084001</v>
      </c>
      <c r="M169" s="133" t="s">
        <v>41</v>
      </c>
      <c r="N169" s="133" t="s">
        <v>133</v>
      </c>
      <c r="O169" s="133" t="s">
        <v>407</v>
      </c>
    </row>
    <row r="170" spans="1:15" ht="76.5" x14ac:dyDescent="0.25">
      <c r="A170" s="133" t="s">
        <v>171</v>
      </c>
      <c r="B170" s="134" t="s">
        <v>401</v>
      </c>
      <c r="C170" s="134" t="s">
        <v>402</v>
      </c>
      <c r="D170" s="135">
        <v>2020170010021</v>
      </c>
      <c r="E170" s="138" t="s">
        <v>439</v>
      </c>
      <c r="F170" s="138" t="s">
        <v>1072</v>
      </c>
      <c r="G170" s="133">
        <v>2</v>
      </c>
      <c r="H170" s="138" t="s">
        <v>445</v>
      </c>
      <c r="I170" s="133">
        <v>2</v>
      </c>
      <c r="J170" s="133" t="s">
        <v>446</v>
      </c>
      <c r="K170" s="138" t="s">
        <v>442</v>
      </c>
      <c r="L170" s="144">
        <v>128234200</v>
      </c>
      <c r="M170" s="133" t="s">
        <v>41</v>
      </c>
      <c r="N170" s="133" t="s">
        <v>133</v>
      </c>
      <c r="O170" s="133" t="s">
        <v>407</v>
      </c>
    </row>
    <row r="171" spans="1:15" ht="76.5" x14ac:dyDescent="0.25">
      <c r="A171" s="133" t="s">
        <v>171</v>
      </c>
      <c r="B171" s="134" t="s">
        <v>401</v>
      </c>
      <c r="C171" s="134" t="s">
        <v>402</v>
      </c>
      <c r="D171" s="135">
        <v>2020170010021</v>
      </c>
      <c r="E171" s="138" t="s">
        <v>439</v>
      </c>
      <c r="F171" s="138" t="s">
        <v>1072</v>
      </c>
      <c r="G171" s="133">
        <v>3</v>
      </c>
      <c r="H171" s="138" t="s">
        <v>447</v>
      </c>
      <c r="I171" s="133">
        <v>3</v>
      </c>
      <c r="J171" s="133" t="s">
        <v>448</v>
      </c>
      <c r="K171" s="138" t="s">
        <v>442</v>
      </c>
      <c r="L171" s="144">
        <f>51000000+15000000+5000000</f>
        <v>71000000</v>
      </c>
      <c r="M171" s="133" t="s">
        <v>41</v>
      </c>
      <c r="N171" s="133" t="s">
        <v>133</v>
      </c>
      <c r="O171" s="133" t="s">
        <v>407</v>
      </c>
    </row>
    <row r="172" spans="1:15" ht="89.25" x14ac:dyDescent="0.25">
      <c r="A172" s="133" t="s">
        <v>171</v>
      </c>
      <c r="B172" s="134" t="s">
        <v>401</v>
      </c>
      <c r="C172" s="134" t="s">
        <v>402</v>
      </c>
      <c r="D172" s="135">
        <v>2020170010028</v>
      </c>
      <c r="E172" s="138" t="s">
        <v>449</v>
      </c>
      <c r="F172" s="138" t="s">
        <v>1073</v>
      </c>
      <c r="G172" s="133">
        <v>1</v>
      </c>
      <c r="H172" s="138" t="s">
        <v>451</v>
      </c>
      <c r="I172" s="133">
        <v>1</v>
      </c>
      <c r="J172" s="133" t="s">
        <v>51</v>
      </c>
      <c r="K172" s="138" t="s">
        <v>452</v>
      </c>
      <c r="L172" s="144">
        <v>59934264</v>
      </c>
      <c r="M172" s="133" t="s">
        <v>41</v>
      </c>
      <c r="N172" s="133" t="s">
        <v>133</v>
      </c>
      <c r="O172" s="133" t="s">
        <v>407</v>
      </c>
    </row>
    <row r="173" spans="1:15" ht="89.25" x14ac:dyDescent="0.25">
      <c r="A173" s="133" t="s">
        <v>171</v>
      </c>
      <c r="B173" s="134" t="s">
        <v>401</v>
      </c>
      <c r="C173" s="134" t="s">
        <v>402</v>
      </c>
      <c r="D173" s="135">
        <v>2020170010028</v>
      </c>
      <c r="E173" s="138" t="s">
        <v>449</v>
      </c>
      <c r="F173" s="138" t="s">
        <v>1073</v>
      </c>
      <c r="G173" s="133">
        <v>1</v>
      </c>
      <c r="H173" s="138" t="s">
        <v>451</v>
      </c>
      <c r="I173" s="133">
        <v>1</v>
      </c>
      <c r="J173" s="133" t="s">
        <v>51</v>
      </c>
      <c r="K173" s="138" t="s">
        <v>450</v>
      </c>
      <c r="L173" s="144">
        <f>136000000</f>
        <v>136000000</v>
      </c>
      <c r="M173" s="133" t="s">
        <v>41</v>
      </c>
      <c r="N173" s="133" t="s">
        <v>133</v>
      </c>
      <c r="O173" s="133" t="s">
        <v>407</v>
      </c>
    </row>
    <row r="174" spans="1:15" ht="89.25" x14ac:dyDescent="0.25">
      <c r="A174" s="140" t="s">
        <v>171</v>
      </c>
      <c r="B174" s="76" t="s">
        <v>221</v>
      </c>
      <c r="C174" s="141" t="s">
        <v>242</v>
      </c>
      <c r="D174" s="135">
        <v>2020170010028</v>
      </c>
      <c r="E174" s="142" t="s">
        <v>449</v>
      </c>
      <c r="F174" s="142" t="s">
        <v>244</v>
      </c>
      <c r="G174" s="140">
        <v>1</v>
      </c>
      <c r="H174" s="142" t="s">
        <v>252</v>
      </c>
      <c r="I174" s="140">
        <v>1</v>
      </c>
      <c r="J174" s="140" t="s">
        <v>51</v>
      </c>
      <c r="K174" s="142" t="s">
        <v>450</v>
      </c>
      <c r="L174" s="162">
        <v>69000000</v>
      </c>
      <c r="M174" s="140" t="s">
        <v>41</v>
      </c>
      <c r="N174" s="140" t="s">
        <v>133</v>
      </c>
      <c r="O174" s="140" t="s">
        <v>407</v>
      </c>
    </row>
    <row r="175" spans="1:15" ht="89.25" x14ac:dyDescent="0.25">
      <c r="A175" s="140" t="s">
        <v>171</v>
      </c>
      <c r="B175" s="76" t="s">
        <v>221</v>
      </c>
      <c r="C175" s="141" t="s">
        <v>242</v>
      </c>
      <c r="D175" s="135">
        <v>2020170010028</v>
      </c>
      <c r="E175" s="142" t="s">
        <v>449</v>
      </c>
      <c r="F175" s="142" t="s">
        <v>244</v>
      </c>
      <c r="G175" s="140">
        <v>1</v>
      </c>
      <c r="H175" s="142" t="s">
        <v>252</v>
      </c>
      <c r="I175" s="140">
        <v>1</v>
      </c>
      <c r="J175" s="140" t="s">
        <v>51</v>
      </c>
      <c r="K175" s="142" t="s">
        <v>450</v>
      </c>
      <c r="L175" s="162">
        <v>69000000</v>
      </c>
      <c r="M175" s="140" t="s">
        <v>41</v>
      </c>
      <c r="N175" s="140" t="s">
        <v>133</v>
      </c>
      <c r="O175" s="140" t="s">
        <v>407</v>
      </c>
    </row>
    <row r="176" spans="1:15" ht="63.75" x14ac:dyDescent="0.25">
      <c r="A176" s="133" t="s">
        <v>171</v>
      </c>
      <c r="B176" s="134" t="s">
        <v>401</v>
      </c>
      <c r="C176" s="134" t="s">
        <v>431</v>
      </c>
      <c r="D176" s="135">
        <v>2021170010070</v>
      </c>
      <c r="E176" s="138" t="s">
        <v>453</v>
      </c>
      <c r="F176" s="138" t="s">
        <v>425</v>
      </c>
      <c r="G176" s="139">
        <v>1</v>
      </c>
      <c r="H176" s="138" t="s">
        <v>435</v>
      </c>
      <c r="I176" s="139">
        <v>1</v>
      </c>
      <c r="J176" s="133" t="s">
        <v>51</v>
      </c>
      <c r="K176" s="138" t="s">
        <v>54</v>
      </c>
      <c r="L176" s="144">
        <v>1060585986</v>
      </c>
      <c r="M176" s="133" t="s">
        <v>41</v>
      </c>
      <c r="N176" s="133" t="s">
        <v>133</v>
      </c>
      <c r="O176" s="133" t="s">
        <v>407</v>
      </c>
    </row>
    <row r="177" spans="1:15" ht="63.75" x14ac:dyDescent="0.25">
      <c r="A177" s="133" t="s">
        <v>171</v>
      </c>
      <c r="B177" s="134" t="s">
        <v>401</v>
      </c>
      <c r="C177" s="134" t="s">
        <v>431</v>
      </c>
      <c r="D177" s="135">
        <v>2021170010070</v>
      </c>
      <c r="E177" s="138" t="s">
        <v>453</v>
      </c>
      <c r="F177" s="138" t="s">
        <v>425</v>
      </c>
      <c r="G177" s="139">
        <v>1</v>
      </c>
      <c r="H177" s="138" t="s">
        <v>435</v>
      </c>
      <c r="I177" s="139">
        <v>1</v>
      </c>
      <c r="J177" s="133" t="s">
        <v>51</v>
      </c>
      <c r="K177" s="138" t="s">
        <v>54</v>
      </c>
      <c r="L177" s="144">
        <v>61258212</v>
      </c>
      <c r="M177" s="133" t="s">
        <v>41</v>
      </c>
      <c r="N177" s="133" t="s">
        <v>133</v>
      </c>
      <c r="O177" s="133" t="s">
        <v>407</v>
      </c>
    </row>
    <row r="178" spans="1:15" ht="63.75" x14ac:dyDescent="0.25">
      <c r="A178" s="133" t="s">
        <v>171</v>
      </c>
      <c r="B178" s="134" t="s">
        <v>401</v>
      </c>
      <c r="C178" s="134" t="s">
        <v>431</v>
      </c>
      <c r="D178" s="135">
        <v>2021170010071</v>
      </c>
      <c r="E178" s="138" t="s">
        <v>454</v>
      </c>
      <c r="F178" s="138" t="s">
        <v>425</v>
      </c>
      <c r="G178" s="139">
        <v>1</v>
      </c>
      <c r="H178" s="138" t="s">
        <v>435</v>
      </c>
      <c r="I178" s="139">
        <v>1</v>
      </c>
      <c r="J178" s="133" t="s">
        <v>51</v>
      </c>
      <c r="K178" s="138" t="s">
        <v>455</v>
      </c>
      <c r="L178" s="144">
        <f>2394200266-110000000</f>
        <v>2284200266</v>
      </c>
      <c r="M178" s="133" t="s">
        <v>41</v>
      </c>
      <c r="N178" s="133" t="s">
        <v>133</v>
      </c>
      <c r="O178" s="133" t="s">
        <v>407</v>
      </c>
    </row>
    <row r="179" spans="1:15" ht="63.75" x14ac:dyDescent="0.25">
      <c r="A179" s="133" t="s">
        <v>171</v>
      </c>
      <c r="B179" s="134" t="s">
        <v>401</v>
      </c>
      <c r="C179" s="134" t="s">
        <v>431</v>
      </c>
      <c r="D179" s="135">
        <v>2021170010071</v>
      </c>
      <c r="E179" s="138" t="s">
        <v>454</v>
      </c>
      <c r="F179" s="138" t="s">
        <v>425</v>
      </c>
      <c r="G179" s="143">
        <v>1</v>
      </c>
      <c r="H179" s="138" t="s">
        <v>435</v>
      </c>
      <c r="I179" s="143">
        <v>1</v>
      </c>
      <c r="J179" s="133" t="s">
        <v>51</v>
      </c>
      <c r="K179" s="138" t="s">
        <v>456</v>
      </c>
      <c r="L179" s="144">
        <v>110000000</v>
      </c>
      <c r="M179" s="133" t="s">
        <v>41</v>
      </c>
      <c r="N179" s="133" t="s">
        <v>133</v>
      </c>
      <c r="O179" s="133" t="s">
        <v>407</v>
      </c>
    </row>
    <row r="180" spans="1:15" ht="63.75" x14ac:dyDescent="0.25">
      <c r="A180" s="133" t="s">
        <v>171</v>
      </c>
      <c r="B180" s="134" t="s">
        <v>401</v>
      </c>
      <c r="C180" s="134" t="s">
        <v>431</v>
      </c>
      <c r="D180" s="135">
        <v>2021170010071</v>
      </c>
      <c r="E180" s="138" t="s">
        <v>454</v>
      </c>
      <c r="F180" s="138" t="s">
        <v>425</v>
      </c>
      <c r="G180" s="139">
        <v>1</v>
      </c>
      <c r="H180" s="138" t="s">
        <v>435</v>
      </c>
      <c r="I180" s="139">
        <v>1</v>
      </c>
      <c r="J180" s="133" t="s">
        <v>51</v>
      </c>
      <c r="K180" s="138" t="s">
        <v>455</v>
      </c>
      <c r="L180" s="144">
        <f>8274423954-100000000</f>
        <v>8174423954</v>
      </c>
      <c r="M180" s="133" t="s">
        <v>41</v>
      </c>
      <c r="N180" s="133" t="s">
        <v>133</v>
      </c>
      <c r="O180" s="133" t="s">
        <v>407</v>
      </c>
    </row>
    <row r="181" spans="1:15" ht="38.25" x14ac:dyDescent="0.25">
      <c r="A181" s="133" t="s">
        <v>171</v>
      </c>
      <c r="B181" s="134" t="s">
        <v>401</v>
      </c>
      <c r="C181" s="134" t="s">
        <v>431</v>
      </c>
      <c r="D181" s="135">
        <v>2021170010071</v>
      </c>
      <c r="E181" s="138" t="s">
        <v>454</v>
      </c>
      <c r="F181" s="138" t="s">
        <v>425</v>
      </c>
      <c r="G181" s="143">
        <v>1</v>
      </c>
      <c r="H181" s="138" t="s">
        <v>457</v>
      </c>
      <c r="I181" s="143">
        <v>1</v>
      </c>
      <c r="J181" s="133" t="s">
        <v>51</v>
      </c>
      <c r="K181" s="138" t="s">
        <v>455</v>
      </c>
      <c r="L181" s="144">
        <v>400000000</v>
      </c>
      <c r="M181" s="133" t="s">
        <v>41</v>
      </c>
      <c r="N181" s="133" t="s">
        <v>133</v>
      </c>
      <c r="O181" s="133" t="s">
        <v>407</v>
      </c>
    </row>
    <row r="182" spans="1:15" ht="76.5" x14ac:dyDescent="0.25">
      <c r="A182" s="133" t="s">
        <v>171</v>
      </c>
      <c r="B182" s="134" t="s">
        <v>401</v>
      </c>
      <c r="C182" s="134" t="s">
        <v>431</v>
      </c>
      <c r="D182" s="135">
        <v>2021170010071</v>
      </c>
      <c r="E182" s="138" t="s">
        <v>454</v>
      </c>
      <c r="F182" s="138" t="s">
        <v>425</v>
      </c>
      <c r="G182" s="133">
        <v>2</v>
      </c>
      <c r="H182" s="138" t="s">
        <v>458</v>
      </c>
      <c r="I182" s="133">
        <v>2</v>
      </c>
      <c r="J182" s="133" t="s">
        <v>459</v>
      </c>
      <c r="K182" s="138" t="s">
        <v>455</v>
      </c>
      <c r="L182" s="144">
        <v>50000000</v>
      </c>
      <c r="M182" s="133" t="s">
        <v>41</v>
      </c>
      <c r="N182" s="133" t="s">
        <v>133</v>
      </c>
      <c r="O182" s="133" t="s">
        <v>407</v>
      </c>
    </row>
    <row r="183" spans="1:15" ht="51" x14ac:dyDescent="0.25">
      <c r="A183" s="133" t="s">
        <v>171</v>
      </c>
      <c r="B183" s="134" t="s">
        <v>401</v>
      </c>
      <c r="C183" s="134" t="s">
        <v>431</v>
      </c>
      <c r="D183" s="135">
        <v>2021170010071</v>
      </c>
      <c r="E183" s="138" t="s">
        <v>454</v>
      </c>
      <c r="F183" s="138" t="s">
        <v>425</v>
      </c>
      <c r="G183" s="133">
        <v>0</v>
      </c>
      <c r="H183" s="138" t="s">
        <v>460</v>
      </c>
      <c r="I183" s="133">
        <v>0</v>
      </c>
      <c r="J183" s="133" t="s">
        <v>51</v>
      </c>
      <c r="K183" s="138" t="s">
        <v>461</v>
      </c>
      <c r="L183" s="144">
        <v>195059217</v>
      </c>
      <c r="M183" s="133" t="s">
        <v>41</v>
      </c>
      <c r="N183" s="133" t="s">
        <v>133</v>
      </c>
      <c r="O183" s="133" t="s">
        <v>407</v>
      </c>
    </row>
    <row r="184" spans="1:15" ht="63.75" x14ac:dyDescent="0.25">
      <c r="A184" s="133" t="s">
        <v>171</v>
      </c>
      <c r="B184" s="134" t="s">
        <v>401</v>
      </c>
      <c r="C184" s="134" t="s">
        <v>431</v>
      </c>
      <c r="D184" s="135">
        <v>2021170010071</v>
      </c>
      <c r="E184" s="138" t="s">
        <v>454</v>
      </c>
      <c r="F184" s="138" t="s">
        <v>425</v>
      </c>
      <c r="G184" s="133">
        <v>1</v>
      </c>
      <c r="H184" s="138" t="s">
        <v>462</v>
      </c>
      <c r="I184" s="133">
        <v>1</v>
      </c>
      <c r="J184" s="133" t="s">
        <v>51</v>
      </c>
      <c r="K184" s="138" t="s">
        <v>463</v>
      </c>
      <c r="L184" s="144">
        <v>560000000</v>
      </c>
      <c r="M184" s="133" t="s">
        <v>41</v>
      </c>
      <c r="N184" s="133" t="s">
        <v>133</v>
      </c>
      <c r="O184" s="133" t="s">
        <v>407</v>
      </c>
    </row>
    <row r="185" spans="1:15" ht="38.25" x14ac:dyDescent="0.25">
      <c r="A185" s="99" t="s">
        <v>211</v>
      </c>
      <c r="B185" s="99" t="s">
        <v>212</v>
      </c>
      <c r="C185" s="99" t="s">
        <v>464</v>
      </c>
      <c r="D185" s="100">
        <v>2020170010018</v>
      </c>
      <c r="E185" s="122" t="s">
        <v>465</v>
      </c>
      <c r="F185" s="122" t="s">
        <v>466</v>
      </c>
      <c r="G185" s="99">
        <v>1</v>
      </c>
      <c r="H185" s="101" t="s">
        <v>467</v>
      </c>
      <c r="I185" s="101" t="s">
        <v>468</v>
      </c>
      <c r="J185" s="81" t="s">
        <v>51</v>
      </c>
      <c r="K185" s="122" t="s">
        <v>469</v>
      </c>
      <c r="L185" s="163">
        <v>60000000</v>
      </c>
      <c r="M185" s="92" t="s">
        <v>41</v>
      </c>
      <c r="N185" s="92" t="s">
        <v>470</v>
      </c>
      <c r="O185" s="92" t="s">
        <v>372</v>
      </c>
    </row>
    <row r="186" spans="1:15" ht="38.25" x14ac:dyDescent="0.25">
      <c r="A186" s="99" t="s">
        <v>211</v>
      </c>
      <c r="B186" s="99" t="s">
        <v>212</v>
      </c>
      <c r="C186" s="99" t="s">
        <v>464</v>
      </c>
      <c r="D186" s="100">
        <v>2020170010018</v>
      </c>
      <c r="E186" s="122" t="s">
        <v>465</v>
      </c>
      <c r="F186" s="122" t="s">
        <v>466</v>
      </c>
      <c r="G186" s="99">
        <v>1</v>
      </c>
      <c r="H186" s="101" t="s">
        <v>467</v>
      </c>
      <c r="I186" s="101" t="s">
        <v>468</v>
      </c>
      <c r="J186" s="81" t="s">
        <v>51</v>
      </c>
      <c r="K186" s="122" t="s">
        <v>471</v>
      </c>
      <c r="L186" s="163">
        <v>2800000000</v>
      </c>
      <c r="M186" s="92"/>
      <c r="N186" s="92"/>
      <c r="O186" s="92"/>
    </row>
    <row r="187" spans="1:15" ht="38.25" x14ac:dyDescent="0.25">
      <c r="A187" s="99" t="s">
        <v>211</v>
      </c>
      <c r="B187" s="99" t="s">
        <v>212</v>
      </c>
      <c r="C187" s="99" t="s">
        <v>464</v>
      </c>
      <c r="D187" s="100">
        <v>2020170010018</v>
      </c>
      <c r="E187" s="122" t="s">
        <v>465</v>
      </c>
      <c r="F187" s="122" t="s">
        <v>466</v>
      </c>
      <c r="G187" s="99">
        <v>1</v>
      </c>
      <c r="H187" s="101" t="s">
        <v>467</v>
      </c>
      <c r="I187" s="101" t="s">
        <v>468</v>
      </c>
      <c r="J187" s="81" t="s">
        <v>51</v>
      </c>
      <c r="K187" s="122" t="s">
        <v>472</v>
      </c>
      <c r="L187" s="163">
        <v>2480122</v>
      </c>
      <c r="M187" s="92"/>
      <c r="N187" s="92"/>
      <c r="O187" s="92"/>
    </row>
    <row r="188" spans="1:15" ht="38.25" x14ac:dyDescent="0.25">
      <c r="A188" s="99" t="s">
        <v>211</v>
      </c>
      <c r="B188" s="99" t="s">
        <v>212</v>
      </c>
      <c r="C188" s="99" t="s">
        <v>464</v>
      </c>
      <c r="D188" s="100">
        <v>2020170010018</v>
      </c>
      <c r="E188" s="122" t="s">
        <v>465</v>
      </c>
      <c r="F188" s="122" t="s">
        <v>466</v>
      </c>
      <c r="G188" s="99">
        <v>1</v>
      </c>
      <c r="H188" s="101" t="s">
        <v>467</v>
      </c>
      <c r="I188" s="101" t="s">
        <v>468</v>
      </c>
      <c r="J188" s="81" t="s">
        <v>51</v>
      </c>
      <c r="K188" s="122" t="s">
        <v>473</v>
      </c>
      <c r="L188" s="163">
        <v>15519878</v>
      </c>
      <c r="M188" s="92"/>
      <c r="N188" s="92"/>
      <c r="O188" s="92"/>
    </row>
    <row r="189" spans="1:15" ht="38.25" customHeight="1" x14ac:dyDescent="0.25">
      <c r="A189" s="99" t="s">
        <v>211</v>
      </c>
      <c r="B189" s="76" t="s">
        <v>212</v>
      </c>
      <c r="C189" s="99" t="s">
        <v>464</v>
      </c>
      <c r="D189" s="82">
        <v>2020170010018</v>
      </c>
      <c r="E189" s="122" t="s">
        <v>465</v>
      </c>
      <c r="F189" s="122" t="s">
        <v>466</v>
      </c>
      <c r="G189" s="76">
        <v>1</v>
      </c>
      <c r="H189" s="86" t="s">
        <v>474</v>
      </c>
      <c r="I189" s="90">
        <v>1</v>
      </c>
      <c r="J189" s="145" t="s">
        <v>475</v>
      </c>
      <c r="K189" s="117" t="s">
        <v>476</v>
      </c>
      <c r="L189" s="163">
        <v>20000000</v>
      </c>
      <c r="M189" s="92" t="s">
        <v>41</v>
      </c>
      <c r="N189" s="92" t="s">
        <v>470</v>
      </c>
      <c r="O189" s="92" t="s">
        <v>372</v>
      </c>
    </row>
    <row r="190" spans="1:15" ht="51" x14ac:dyDescent="0.25">
      <c r="A190" s="99" t="s">
        <v>211</v>
      </c>
      <c r="B190" s="76" t="s">
        <v>212</v>
      </c>
      <c r="C190" s="99" t="s">
        <v>464</v>
      </c>
      <c r="D190" s="82">
        <v>2020170010018</v>
      </c>
      <c r="E190" s="122" t="s">
        <v>465</v>
      </c>
      <c r="F190" s="122" t="s">
        <v>466</v>
      </c>
      <c r="G190" s="76">
        <v>1</v>
      </c>
      <c r="H190" s="86" t="s">
        <v>474</v>
      </c>
      <c r="I190" s="90">
        <v>1</v>
      </c>
      <c r="J190" s="145" t="s">
        <v>475</v>
      </c>
      <c r="K190" s="117" t="s">
        <v>477</v>
      </c>
      <c r="L190" s="163">
        <v>20000000</v>
      </c>
      <c r="M190" s="92"/>
      <c r="N190" s="92"/>
      <c r="O190" s="92"/>
    </row>
    <row r="191" spans="1:15" ht="51" x14ac:dyDescent="0.25">
      <c r="A191" s="99" t="s">
        <v>211</v>
      </c>
      <c r="B191" s="76" t="s">
        <v>212</v>
      </c>
      <c r="C191" s="99" t="s">
        <v>464</v>
      </c>
      <c r="D191" s="82">
        <v>2020170010018</v>
      </c>
      <c r="E191" s="122" t="s">
        <v>465</v>
      </c>
      <c r="F191" s="122" t="s">
        <v>466</v>
      </c>
      <c r="G191" s="76">
        <v>1</v>
      </c>
      <c r="H191" s="86" t="s">
        <v>474</v>
      </c>
      <c r="I191" s="90">
        <v>1</v>
      </c>
      <c r="J191" s="118" t="s">
        <v>478</v>
      </c>
      <c r="K191" s="117" t="s">
        <v>479</v>
      </c>
      <c r="L191" s="163">
        <v>578013650</v>
      </c>
      <c r="M191" s="92"/>
      <c r="N191" s="92"/>
      <c r="O191" s="92"/>
    </row>
    <row r="192" spans="1:15" ht="51" x14ac:dyDescent="0.25">
      <c r="A192" s="99" t="s">
        <v>211</v>
      </c>
      <c r="B192" s="76" t="s">
        <v>212</v>
      </c>
      <c r="C192" s="99" t="s">
        <v>464</v>
      </c>
      <c r="D192" s="82">
        <v>2020170010018</v>
      </c>
      <c r="E192" s="122" t="s">
        <v>465</v>
      </c>
      <c r="F192" s="122" t="s">
        <v>466</v>
      </c>
      <c r="G192" s="129">
        <v>1</v>
      </c>
      <c r="H192" s="145" t="s">
        <v>480</v>
      </c>
      <c r="I192" s="146">
        <v>1</v>
      </c>
      <c r="J192" s="129" t="s">
        <v>481</v>
      </c>
      <c r="K192" s="117" t="s">
        <v>482</v>
      </c>
      <c r="L192" s="163">
        <v>654161569</v>
      </c>
      <c r="M192" s="92" t="s">
        <v>41</v>
      </c>
      <c r="N192" s="94" t="s">
        <v>470</v>
      </c>
      <c r="O192" s="94" t="s">
        <v>372</v>
      </c>
    </row>
    <row r="193" spans="1:15" ht="51" x14ac:dyDescent="0.25">
      <c r="A193" s="99" t="s">
        <v>211</v>
      </c>
      <c r="B193" s="76" t="s">
        <v>212</v>
      </c>
      <c r="C193" s="99" t="s">
        <v>464</v>
      </c>
      <c r="D193" s="82">
        <v>2020170010018</v>
      </c>
      <c r="E193" s="122" t="s">
        <v>465</v>
      </c>
      <c r="F193" s="122" t="s">
        <v>466</v>
      </c>
      <c r="G193" s="129">
        <v>1</v>
      </c>
      <c r="H193" s="145" t="s">
        <v>480</v>
      </c>
      <c r="I193" s="146">
        <v>1</v>
      </c>
      <c r="J193" s="129" t="s">
        <v>481</v>
      </c>
      <c r="K193" s="117" t="s">
        <v>483</v>
      </c>
      <c r="L193" s="163">
        <v>1364481400</v>
      </c>
      <c r="M193" s="92"/>
      <c r="N193" s="94"/>
      <c r="O193" s="94"/>
    </row>
    <row r="194" spans="1:15" ht="51" x14ac:dyDescent="0.25">
      <c r="A194" s="99" t="s">
        <v>211</v>
      </c>
      <c r="B194" s="76" t="s">
        <v>212</v>
      </c>
      <c r="C194" s="99" t="s">
        <v>464</v>
      </c>
      <c r="D194" s="82">
        <v>2020170010018</v>
      </c>
      <c r="E194" s="122" t="s">
        <v>465</v>
      </c>
      <c r="F194" s="122" t="s">
        <v>466</v>
      </c>
      <c r="G194" s="129">
        <v>1</v>
      </c>
      <c r="H194" s="145" t="s">
        <v>480</v>
      </c>
      <c r="I194" s="146">
        <v>1</v>
      </c>
      <c r="J194" s="129" t="s">
        <v>481</v>
      </c>
      <c r="K194" s="117" t="s">
        <v>484</v>
      </c>
      <c r="L194" s="163">
        <f>2300357031-150000000-150000000-500000000</f>
        <v>1500357031</v>
      </c>
      <c r="M194" s="92"/>
      <c r="N194" s="94"/>
      <c r="O194" s="94"/>
    </row>
    <row r="195" spans="1:15" ht="51" x14ac:dyDescent="0.25">
      <c r="A195" s="99" t="s">
        <v>211</v>
      </c>
      <c r="B195" s="76" t="s">
        <v>212</v>
      </c>
      <c r="C195" s="99" t="s">
        <v>464</v>
      </c>
      <c r="D195" s="82">
        <v>2020170010018</v>
      </c>
      <c r="E195" s="122" t="s">
        <v>465</v>
      </c>
      <c r="F195" s="122" t="s">
        <v>466</v>
      </c>
      <c r="G195" s="129">
        <v>1</v>
      </c>
      <c r="H195" s="145" t="s">
        <v>480</v>
      </c>
      <c r="I195" s="146">
        <v>1</v>
      </c>
      <c r="J195" s="129" t="s">
        <v>481</v>
      </c>
      <c r="K195" s="117" t="s">
        <v>486</v>
      </c>
      <c r="L195" s="163">
        <v>2050000000</v>
      </c>
      <c r="M195" s="92"/>
      <c r="N195" s="94"/>
      <c r="O195" s="94"/>
    </row>
    <row r="196" spans="1:15" ht="51" x14ac:dyDescent="0.25">
      <c r="A196" s="99" t="s">
        <v>211</v>
      </c>
      <c r="B196" s="76" t="s">
        <v>212</v>
      </c>
      <c r="C196" s="99" t="s">
        <v>464</v>
      </c>
      <c r="D196" s="82">
        <v>2020170010018</v>
      </c>
      <c r="E196" s="122" t="s">
        <v>465</v>
      </c>
      <c r="F196" s="122" t="s">
        <v>466</v>
      </c>
      <c r="G196" s="129">
        <v>1</v>
      </c>
      <c r="H196" s="145" t="s">
        <v>480</v>
      </c>
      <c r="I196" s="146">
        <v>1</v>
      </c>
      <c r="J196" s="118" t="s">
        <v>485</v>
      </c>
      <c r="K196" s="117" t="s">
        <v>487</v>
      </c>
      <c r="L196" s="163">
        <v>300000000</v>
      </c>
      <c r="M196" s="92"/>
      <c r="N196" s="94"/>
      <c r="O196" s="94"/>
    </row>
    <row r="197" spans="1:15" ht="51" x14ac:dyDescent="0.25">
      <c r="A197" s="99" t="s">
        <v>211</v>
      </c>
      <c r="B197" s="76" t="s">
        <v>212</v>
      </c>
      <c r="C197" s="99" t="s">
        <v>464</v>
      </c>
      <c r="D197" s="82">
        <v>2020170010018</v>
      </c>
      <c r="E197" s="122" t="s">
        <v>465</v>
      </c>
      <c r="F197" s="122" t="s">
        <v>466</v>
      </c>
      <c r="G197" s="129">
        <v>1</v>
      </c>
      <c r="H197" s="145" t="s">
        <v>480</v>
      </c>
      <c r="I197" s="146">
        <v>1</v>
      </c>
      <c r="J197" s="118" t="s">
        <v>488</v>
      </c>
      <c r="K197" s="117" t="s">
        <v>489</v>
      </c>
      <c r="L197" s="163">
        <v>110000000</v>
      </c>
      <c r="M197" s="92"/>
      <c r="N197" s="94"/>
      <c r="O197" s="94"/>
    </row>
    <row r="198" spans="1:15" ht="38.25" x14ac:dyDescent="0.25">
      <c r="A198" s="99" t="s">
        <v>211</v>
      </c>
      <c r="B198" s="76" t="s">
        <v>212</v>
      </c>
      <c r="C198" s="99" t="s">
        <v>464</v>
      </c>
      <c r="D198" s="82">
        <v>2020170010018</v>
      </c>
      <c r="E198" s="122" t="s">
        <v>465</v>
      </c>
      <c r="F198" s="122" t="s">
        <v>466</v>
      </c>
      <c r="G198" s="76">
        <v>1</v>
      </c>
      <c r="H198" s="86" t="s">
        <v>490</v>
      </c>
      <c r="I198" s="90">
        <v>6</v>
      </c>
      <c r="J198" s="118" t="s">
        <v>481</v>
      </c>
      <c r="K198" s="117" t="s">
        <v>484</v>
      </c>
      <c r="L198" s="163">
        <v>150000000</v>
      </c>
      <c r="M198" s="76" t="s">
        <v>41</v>
      </c>
      <c r="N198" s="83" t="s">
        <v>470</v>
      </c>
      <c r="O198" s="83" t="s">
        <v>372</v>
      </c>
    </row>
    <row r="199" spans="1:15" ht="38.25" x14ac:dyDescent="0.25">
      <c r="A199" s="99" t="s">
        <v>211</v>
      </c>
      <c r="B199" s="76" t="s">
        <v>212</v>
      </c>
      <c r="C199" s="99" t="s">
        <v>464</v>
      </c>
      <c r="D199" s="82">
        <v>2020170010018</v>
      </c>
      <c r="E199" s="122" t="s">
        <v>465</v>
      </c>
      <c r="F199" s="122" t="s">
        <v>466</v>
      </c>
      <c r="G199" s="76">
        <v>1</v>
      </c>
      <c r="H199" s="86" t="s">
        <v>491</v>
      </c>
      <c r="I199" s="90">
        <v>10</v>
      </c>
      <c r="J199" s="118" t="s">
        <v>492</v>
      </c>
      <c r="K199" s="117" t="s">
        <v>487</v>
      </c>
      <c r="L199" s="163">
        <v>175000000</v>
      </c>
      <c r="M199" s="76"/>
      <c r="N199" s="83" t="s">
        <v>470</v>
      </c>
      <c r="O199" s="83" t="s">
        <v>372</v>
      </c>
    </row>
    <row r="200" spans="1:15" ht="51" x14ac:dyDescent="0.25">
      <c r="A200" s="99" t="s">
        <v>211</v>
      </c>
      <c r="B200" s="76" t="s">
        <v>212</v>
      </c>
      <c r="C200" s="99" t="s">
        <v>464</v>
      </c>
      <c r="D200" s="82">
        <v>2020170010018</v>
      </c>
      <c r="E200" s="122" t="s">
        <v>465</v>
      </c>
      <c r="F200" s="122" t="s">
        <v>466</v>
      </c>
      <c r="G200" s="76">
        <v>1</v>
      </c>
      <c r="H200" s="86" t="s">
        <v>493</v>
      </c>
      <c r="I200" s="97">
        <v>1</v>
      </c>
      <c r="J200" s="118" t="s">
        <v>481</v>
      </c>
      <c r="K200" s="117" t="s">
        <v>484</v>
      </c>
      <c r="L200" s="163">
        <v>150000000</v>
      </c>
      <c r="M200" s="76"/>
      <c r="N200" s="83" t="s">
        <v>470</v>
      </c>
      <c r="O200" s="83" t="s">
        <v>372</v>
      </c>
    </row>
    <row r="201" spans="1:15" ht="76.5" x14ac:dyDescent="0.25">
      <c r="A201" s="83" t="s">
        <v>171</v>
      </c>
      <c r="B201" s="76" t="s">
        <v>221</v>
      </c>
      <c r="C201" s="83" t="s">
        <v>494</v>
      </c>
      <c r="D201" s="82">
        <v>2022170010085</v>
      </c>
      <c r="E201" s="117" t="s">
        <v>495</v>
      </c>
      <c r="F201" s="117" t="s">
        <v>496</v>
      </c>
      <c r="G201" s="83">
        <v>1</v>
      </c>
      <c r="H201" s="86" t="s">
        <v>497</v>
      </c>
      <c r="I201" s="90">
        <v>1</v>
      </c>
      <c r="J201" s="118" t="s">
        <v>51</v>
      </c>
      <c r="K201" s="117" t="s">
        <v>498</v>
      </c>
      <c r="L201" s="158">
        <v>1607867522</v>
      </c>
      <c r="M201" s="76" t="s">
        <v>41</v>
      </c>
      <c r="N201" s="83" t="s">
        <v>470</v>
      </c>
      <c r="O201" s="83" t="s">
        <v>372</v>
      </c>
    </row>
    <row r="202" spans="1:15" ht="76.5" x14ac:dyDescent="0.25">
      <c r="A202" s="83" t="s">
        <v>171</v>
      </c>
      <c r="B202" s="76" t="s">
        <v>221</v>
      </c>
      <c r="C202" s="83" t="s">
        <v>494</v>
      </c>
      <c r="D202" s="82">
        <v>2022170010085</v>
      </c>
      <c r="E202" s="117" t="s">
        <v>495</v>
      </c>
      <c r="F202" s="117" t="s">
        <v>496</v>
      </c>
      <c r="G202" s="83">
        <v>1</v>
      </c>
      <c r="H202" s="86" t="s">
        <v>497</v>
      </c>
      <c r="I202" s="90">
        <v>1</v>
      </c>
      <c r="J202" s="118" t="s">
        <v>51</v>
      </c>
      <c r="K202" s="117" t="s">
        <v>498</v>
      </c>
      <c r="L202" s="158">
        <v>2566667850</v>
      </c>
      <c r="M202" s="76" t="s">
        <v>125</v>
      </c>
      <c r="N202" s="83" t="s">
        <v>470</v>
      </c>
      <c r="O202" s="83" t="s">
        <v>372</v>
      </c>
    </row>
    <row r="203" spans="1:15" ht="102" x14ac:dyDescent="0.25">
      <c r="A203" s="76" t="s">
        <v>171</v>
      </c>
      <c r="B203" s="76" t="s">
        <v>172</v>
      </c>
      <c r="C203" s="76" t="s">
        <v>500</v>
      </c>
      <c r="D203" s="82">
        <v>2021170010062</v>
      </c>
      <c r="E203" s="117" t="s">
        <v>501</v>
      </c>
      <c r="F203" s="117" t="s">
        <v>502</v>
      </c>
      <c r="G203" s="76">
        <v>1</v>
      </c>
      <c r="H203" s="83" t="s">
        <v>503</v>
      </c>
      <c r="I203" s="79">
        <v>1</v>
      </c>
      <c r="J203" s="117" t="s">
        <v>504</v>
      </c>
      <c r="K203" s="81" t="s">
        <v>505</v>
      </c>
      <c r="L203" s="159">
        <f>233088712+5466911288</f>
        <v>5700000000</v>
      </c>
      <c r="M203" s="76" t="s">
        <v>41</v>
      </c>
      <c r="N203" s="76" t="s">
        <v>132</v>
      </c>
      <c r="O203" s="76" t="s">
        <v>506</v>
      </c>
    </row>
    <row r="204" spans="1:15" ht="51" x14ac:dyDescent="0.25">
      <c r="A204" s="76" t="s">
        <v>171</v>
      </c>
      <c r="B204" s="76" t="s">
        <v>172</v>
      </c>
      <c r="C204" s="76" t="s">
        <v>500</v>
      </c>
      <c r="D204" s="82">
        <v>2021170010077</v>
      </c>
      <c r="E204" s="117" t="s">
        <v>507</v>
      </c>
      <c r="F204" s="117" t="s">
        <v>508</v>
      </c>
      <c r="G204" s="76">
        <v>1</v>
      </c>
      <c r="H204" s="83" t="s">
        <v>509</v>
      </c>
      <c r="I204" s="79">
        <v>1</v>
      </c>
      <c r="J204" s="117" t="s">
        <v>51</v>
      </c>
      <c r="K204" s="81" t="s">
        <v>510</v>
      </c>
      <c r="L204" s="159">
        <v>2000000000</v>
      </c>
      <c r="M204" s="76" t="s">
        <v>41</v>
      </c>
      <c r="N204" s="76" t="s">
        <v>132</v>
      </c>
      <c r="O204" s="76" t="s">
        <v>511</v>
      </c>
    </row>
    <row r="205" spans="1:15" ht="51" x14ac:dyDescent="0.25">
      <c r="A205" s="76" t="s">
        <v>211</v>
      </c>
      <c r="B205" s="76" t="s">
        <v>212</v>
      </c>
      <c r="C205" s="76" t="s">
        <v>512</v>
      </c>
      <c r="D205" s="82">
        <v>2021170010077</v>
      </c>
      <c r="E205" s="117" t="s">
        <v>507</v>
      </c>
      <c r="F205" s="117" t="s">
        <v>508</v>
      </c>
      <c r="G205" s="76">
        <v>1</v>
      </c>
      <c r="H205" s="83" t="s">
        <v>509</v>
      </c>
      <c r="I205" s="79">
        <v>0.25</v>
      </c>
      <c r="J205" s="117" t="s">
        <v>51</v>
      </c>
      <c r="K205" s="81" t="s">
        <v>510</v>
      </c>
      <c r="L205" s="159">
        <v>1849949798</v>
      </c>
      <c r="M205" s="76" t="s">
        <v>41</v>
      </c>
      <c r="N205" s="76" t="s">
        <v>132</v>
      </c>
      <c r="O205" s="76" t="s">
        <v>511</v>
      </c>
    </row>
    <row r="206" spans="1:15" ht="51" x14ac:dyDescent="0.25">
      <c r="A206" s="76" t="s">
        <v>211</v>
      </c>
      <c r="B206" s="76" t="s">
        <v>212</v>
      </c>
      <c r="C206" s="76" t="s">
        <v>512</v>
      </c>
      <c r="D206" s="82">
        <v>2021170010077</v>
      </c>
      <c r="E206" s="117" t="s">
        <v>507</v>
      </c>
      <c r="F206" s="117" t="s">
        <v>508</v>
      </c>
      <c r="G206" s="76">
        <v>1</v>
      </c>
      <c r="H206" s="83" t="s">
        <v>509</v>
      </c>
      <c r="I206" s="79">
        <v>0.25</v>
      </c>
      <c r="J206" s="117" t="s">
        <v>51</v>
      </c>
      <c r="K206" s="81" t="s">
        <v>513</v>
      </c>
      <c r="L206" s="159">
        <f>2392482597-510000000</f>
        <v>1882482597</v>
      </c>
      <c r="M206" s="76" t="s">
        <v>41</v>
      </c>
      <c r="N206" s="76" t="s">
        <v>132</v>
      </c>
      <c r="O206" s="76" t="s">
        <v>511</v>
      </c>
    </row>
    <row r="207" spans="1:15" ht="51" x14ac:dyDescent="0.25">
      <c r="A207" s="76" t="s">
        <v>211</v>
      </c>
      <c r="B207" s="76" t="s">
        <v>212</v>
      </c>
      <c r="C207" s="76" t="s">
        <v>512</v>
      </c>
      <c r="D207" s="82">
        <v>2021170010077</v>
      </c>
      <c r="E207" s="117" t="s">
        <v>507</v>
      </c>
      <c r="F207" s="117" t="s">
        <v>508</v>
      </c>
      <c r="G207" s="76">
        <v>1</v>
      </c>
      <c r="H207" s="83" t="s">
        <v>509</v>
      </c>
      <c r="I207" s="79">
        <v>0.25</v>
      </c>
      <c r="J207" s="117" t="s">
        <v>51</v>
      </c>
      <c r="K207" s="81" t="s">
        <v>513</v>
      </c>
      <c r="L207" s="159">
        <v>431787452</v>
      </c>
      <c r="M207" s="76" t="s">
        <v>41</v>
      </c>
      <c r="N207" s="76" t="s">
        <v>132</v>
      </c>
      <c r="O207" s="76" t="s">
        <v>511</v>
      </c>
    </row>
    <row r="208" spans="1:15" ht="51" x14ac:dyDescent="0.25">
      <c r="A208" s="76" t="s">
        <v>211</v>
      </c>
      <c r="B208" s="76" t="s">
        <v>212</v>
      </c>
      <c r="C208" s="76" t="s">
        <v>512</v>
      </c>
      <c r="D208" s="82">
        <v>2021170010077</v>
      </c>
      <c r="E208" s="117" t="s">
        <v>507</v>
      </c>
      <c r="F208" s="117" t="s">
        <v>508</v>
      </c>
      <c r="G208" s="76">
        <v>1</v>
      </c>
      <c r="H208" s="83" t="s">
        <v>509</v>
      </c>
      <c r="I208" s="79">
        <v>0.25</v>
      </c>
      <c r="J208" s="117" t="s">
        <v>51</v>
      </c>
      <c r="K208" s="81" t="s">
        <v>514</v>
      </c>
      <c r="L208" s="159">
        <v>100000000</v>
      </c>
      <c r="M208" s="76" t="s">
        <v>41</v>
      </c>
      <c r="N208" s="76" t="s">
        <v>132</v>
      </c>
      <c r="O208" s="76" t="s">
        <v>511</v>
      </c>
    </row>
    <row r="209" spans="1:15" ht="51" x14ac:dyDescent="0.25">
      <c r="A209" s="76" t="s">
        <v>211</v>
      </c>
      <c r="B209" s="76" t="s">
        <v>212</v>
      </c>
      <c r="C209" s="76" t="s">
        <v>512</v>
      </c>
      <c r="D209" s="82">
        <v>2021170010077</v>
      </c>
      <c r="E209" s="117" t="s">
        <v>507</v>
      </c>
      <c r="F209" s="117" t="s">
        <v>508</v>
      </c>
      <c r="G209" s="76">
        <v>1</v>
      </c>
      <c r="H209" s="83" t="s">
        <v>509</v>
      </c>
      <c r="I209" s="79">
        <v>0.25</v>
      </c>
      <c r="J209" s="117" t="s">
        <v>51</v>
      </c>
      <c r="K209" s="81" t="s">
        <v>515</v>
      </c>
      <c r="L209" s="159">
        <v>1000000000</v>
      </c>
      <c r="M209" s="76" t="s">
        <v>41</v>
      </c>
      <c r="N209" s="76" t="s">
        <v>132</v>
      </c>
      <c r="O209" s="76" t="s">
        <v>511</v>
      </c>
    </row>
    <row r="210" spans="1:15" ht="51" x14ac:dyDescent="0.25">
      <c r="A210" s="76" t="s">
        <v>171</v>
      </c>
      <c r="B210" s="76" t="s">
        <v>172</v>
      </c>
      <c r="C210" s="76" t="s">
        <v>500</v>
      </c>
      <c r="D210" s="82">
        <v>2021170010077</v>
      </c>
      <c r="E210" s="117" t="s">
        <v>507</v>
      </c>
      <c r="F210" s="117" t="s">
        <v>508</v>
      </c>
      <c r="G210" s="76">
        <v>1</v>
      </c>
      <c r="H210" s="83" t="s">
        <v>509</v>
      </c>
      <c r="I210" s="79">
        <v>1</v>
      </c>
      <c r="J210" s="117" t="s">
        <v>51</v>
      </c>
      <c r="K210" s="81" t="s">
        <v>515</v>
      </c>
      <c r="L210" s="159">
        <v>1000000000</v>
      </c>
      <c r="M210" s="76" t="s">
        <v>41</v>
      </c>
      <c r="N210" s="76" t="s">
        <v>132</v>
      </c>
      <c r="O210" s="76" t="s">
        <v>511</v>
      </c>
    </row>
    <row r="211" spans="1:15" ht="51" x14ac:dyDescent="0.25">
      <c r="A211" s="76" t="s">
        <v>211</v>
      </c>
      <c r="B211" s="76" t="s">
        <v>212</v>
      </c>
      <c r="C211" s="76" t="s">
        <v>512</v>
      </c>
      <c r="D211" s="82">
        <v>2021170010077</v>
      </c>
      <c r="E211" s="117" t="s">
        <v>507</v>
      </c>
      <c r="F211" s="117" t="s">
        <v>508</v>
      </c>
      <c r="G211" s="76">
        <v>1</v>
      </c>
      <c r="H211" s="83" t="s">
        <v>509</v>
      </c>
      <c r="I211" s="79">
        <v>0.25</v>
      </c>
      <c r="J211" s="117" t="s">
        <v>51</v>
      </c>
      <c r="K211" s="81" t="s">
        <v>516</v>
      </c>
      <c r="L211" s="159">
        <v>173624523</v>
      </c>
      <c r="M211" s="76" t="s">
        <v>41</v>
      </c>
      <c r="N211" s="76" t="s">
        <v>132</v>
      </c>
      <c r="O211" s="76" t="s">
        <v>511</v>
      </c>
    </row>
    <row r="212" spans="1:15" ht="51" x14ac:dyDescent="0.25">
      <c r="A212" s="76" t="s">
        <v>211</v>
      </c>
      <c r="B212" s="76" t="s">
        <v>212</v>
      </c>
      <c r="C212" s="76" t="s">
        <v>512</v>
      </c>
      <c r="D212" s="82">
        <v>2021170010077</v>
      </c>
      <c r="E212" s="117" t="s">
        <v>507</v>
      </c>
      <c r="F212" s="117" t="s">
        <v>508</v>
      </c>
      <c r="G212" s="76">
        <v>1</v>
      </c>
      <c r="H212" s="83" t="s">
        <v>509</v>
      </c>
      <c r="I212" s="82">
        <v>25</v>
      </c>
      <c r="J212" s="117" t="s">
        <v>51</v>
      </c>
      <c r="K212" s="81" t="s">
        <v>519</v>
      </c>
      <c r="L212" s="159">
        <v>510000000</v>
      </c>
      <c r="M212" s="76" t="s">
        <v>41</v>
      </c>
      <c r="N212" s="76" t="s">
        <v>128</v>
      </c>
      <c r="O212" s="76" t="s">
        <v>520</v>
      </c>
    </row>
    <row r="213" spans="1:15" ht="51" x14ac:dyDescent="0.25">
      <c r="A213" s="76" t="s">
        <v>171</v>
      </c>
      <c r="B213" s="76" t="s">
        <v>221</v>
      </c>
      <c r="C213" s="76" t="s">
        <v>728</v>
      </c>
      <c r="D213" s="82">
        <v>2021170010077</v>
      </c>
      <c r="E213" s="117" t="s">
        <v>507</v>
      </c>
      <c r="F213" s="117" t="s">
        <v>517</v>
      </c>
      <c r="G213" s="76">
        <v>1</v>
      </c>
      <c r="H213" s="83" t="s">
        <v>717</v>
      </c>
      <c r="I213" s="82">
        <v>18</v>
      </c>
      <c r="J213" s="117" t="s">
        <v>51</v>
      </c>
      <c r="K213" s="81" t="s">
        <v>513</v>
      </c>
      <c r="L213" s="159">
        <v>326001281</v>
      </c>
      <c r="M213" s="76" t="s">
        <v>41</v>
      </c>
      <c r="N213" s="76" t="s">
        <v>128</v>
      </c>
      <c r="O213" s="76" t="s">
        <v>520</v>
      </c>
    </row>
    <row r="214" spans="1:15" ht="127.5" x14ac:dyDescent="0.25">
      <c r="A214" s="76" t="s">
        <v>34</v>
      </c>
      <c r="B214" s="76" t="s">
        <v>521</v>
      </c>
      <c r="C214" s="76" t="s">
        <v>522</v>
      </c>
      <c r="D214" s="82">
        <v>2020170010019</v>
      </c>
      <c r="E214" s="81" t="s">
        <v>523</v>
      </c>
      <c r="F214" s="81" t="s">
        <v>524</v>
      </c>
      <c r="G214" s="76">
        <v>1</v>
      </c>
      <c r="H214" s="76" t="s">
        <v>525</v>
      </c>
      <c r="I214" s="76">
        <v>50</v>
      </c>
      <c r="J214" s="81" t="s">
        <v>526</v>
      </c>
      <c r="K214" s="81" t="s">
        <v>527</v>
      </c>
      <c r="L214" s="164">
        <v>65250000</v>
      </c>
      <c r="M214" s="76" t="s">
        <v>41</v>
      </c>
      <c r="N214" s="76" t="s">
        <v>132</v>
      </c>
      <c r="O214" s="76" t="s">
        <v>528</v>
      </c>
    </row>
    <row r="215" spans="1:15" ht="127.5" x14ac:dyDescent="0.25">
      <c r="A215" s="76" t="s">
        <v>34</v>
      </c>
      <c r="B215" s="76" t="s">
        <v>521</v>
      </c>
      <c r="C215" s="76" t="s">
        <v>522</v>
      </c>
      <c r="D215" s="82">
        <v>2020170010019</v>
      </c>
      <c r="E215" s="81" t="s">
        <v>523</v>
      </c>
      <c r="F215" s="81" t="s">
        <v>524</v>
      </c>
      <c r="G215" s="76">
        <v>1</v>
      </c>
      <c r="H215" s="76" t="s">
        <v>525</v>
      </c>
      <c r="I215" s="76">
        <v>50</v>
      </c>
      <c r="J215" s="81" t="s">
        <v>529</v>
      </c>
      <c r="K215" s="81" t="s">
        <v>530</v>
      </c>
      <c r="L215" s="164">
        <v>350520000</v>
      </c>
      <c r="M215" s="76" t="s">
        <v>41</v>
      </c>
      <c r="N215" s="76" t="s">
        <v>132</v>
      </c>
      <c r="O215" s="76" t="s">
        <v>528</v>
      </c>
    </row>
    <row r="216" spans="1:15" ht="127.5" x14ac:dyDescent="0.25">
      <c r="A216" s="76" t="s">
        <v>34</v>
      </c>
      <c r="B216" s="76" t="s">
        <v>521</v>
      </c>
      <c r="C216" s="76" t="s">
        <v>522</v>
      </c>
      <c r="D216" s="82">
        <v>2020170010019</v>
      </c>
      <c r="E216" s="81" t="s">
        <v>523</v>
      </c>
      <c r="F216" s="81" t="s">
        <v>524</v>
      </c>
      <c r="G216" s="76">
        <v>1</v>
      </c>
      <c r="H216" s="76" t="s">
        <v>525</v>
      </c>
      <c r="I216" s="76">
        <v>50</v>
      </c>
      <c r="J216" s="81" t="s">
        <v>526</v>
      </c>
      <c r="K216" s="81" t="s">
        <v>531</v>
      </c>
      <c r="L216" s="164">
        <v>1122746000</v>
      </c>
      <c r="M216" s="76" t="s">
        <v>41</v>
      </c>
      <c r="N216" s="76" t="s">
        <v>132</v>
      </c>
      <c r="O216" s="76" t="s">
        <v>528</v>
      </c>
    </row>
    <row r="217" spans="1:15" ht="127.5" x14ac:dyDescent="0.25">
      <c r="A217" s="76" t="s">
        <v>34</v>
      </c>
      <c r="B217" s="76" t="s">
        <v>521</v>
      </c>
      <c r="C217" s="76" t="s">
        <v>522</v>
      </c>
      <c r="D217" s="82">
        <v>2020170010019</v>
      </c>
      <c r="E217" s="81" t="s">
        <v>523</v>
      </c>
      <c r="F217" s="81" t="s">
        <v>524</v>
      </c>
      <c r="G217" s="76">
        <v>1</v>
      </c>
      <c r="H217" s="76" t="s">
        <v>525</v>
      </c>
      <c r="I217" s="76">
        <v>50</v>
      </c>
      <c r="J217" s="81" t="s">
        <v>526</v>
      </c>
      <c r="K217" s="81" t="s">
        <v>532</v>
      </c>
      <c r="L217" s="164">
        <v>413712948</v>
      </c>
      <c r="M217" s="76" t="s">
        <v>41</v>
      </c>
      <c r="N217" s="76" t="s">
        <v>132</v>
      </c>
      <c r="O217" s="76" t="s">
        <v>528</v>
      </c>
    </row>
    <row r="218" spans="1:15" ht="51" x14ac:dyDescent="0.25">
      <c r="A218" s="76" t="s">
        <v>34</v>
      </c>
      <c r="B218" s="76" t="s">
        <v>521</v>
      </c>
      <c r="C218" s="83" t="s">
        <v>533</v>
      </c>
      <c r="D218" s="82">
        <v>2020170010019</v>
      </c>
      <c r="E218" s="81" t="s">
        <v>523</v>
      </c>
      <c r="F218" s="117" t="s">
        <v>534</v>
      </c>
      <c r="G218" s="83">
        <v>1</v>
      </c>
      <c r="H218" s="83" t="s">
        <v>535</v>
      </c>
      <c r="I218" s="83">
        <v>0</v>
      </c>
      <c r="J218" s="117" t="s">
        <v>536</v>
      </c>
      <c r="K218" s="117" t="s">
        <v>537</v>
      </c>
      <c r="L218" s="153">
        <v>294000000</v>
      </c>
      <c r="M218" s="76" t="s">
        <v>41</v>
      </c>
      <c r="N218" s="83" t="s">
        <v>132</v>
      </c>
      <c r="O218" s="76" t="s">
        <v>528</v>
      </c>
    </row>
    <row r="219" spans="1:15" ht="51" x14ac:dyDescent="0.25">
      <c r="A219" s="76" t="s">
        <v>34</v>
      </c>
      <c r="B219" s="76" t="s">
        <v>521</v>
      </c>
      <c r="C219" s="83" t="s">
        <v>533</v>
      </c>
      <c r="D219" s="82">
        <v>2020170010019</v>
      </c>
      <c r="E219" s="81" t="s">
        <v>523</v>
      </c>
      <c r="F219" s="117" t="s">
        <v>534</v>
      </c>
      <c r="G219" s="83">
        <v>1</v>
      </c>
      <c r="H219" s="83" t="s">
        <v>535</v>
      </c>
      <c r="I219" s="83">
        <v>0</v>
      </c>
      <c r="J219" s="117" t="s">
        <v>536</v>
      </c>
      <c r="K219" s="117" t="s">
        <v>538</v>
      </c>
      <c r="L219" s="153">
        <v>150500000</v>
      </c>
      <c r="M219" s="76" t="s">
        <v>41</v>
      </c>
      <c r="N219" s="83" t="s">
        <v>132</v>
      </c>
      <c r="O219" s="76" t="s">
        <v>528</v>
      </c>
    </row>
    <row r="220" spans="1:15" ht="51" x14ac:dyDescent="0.25">
      <c r="A220" s="76" t="s">
        <v>34</v>
      </c>
      <c r="B220" s="76" t="s">
        <v>521</v>
      </c>
      <c r="C220" s="83" t="s">
        <v>533</v>
      </c>
      <c r="D220" s="82">
        <v>2020170010019</v>
      </c>
      <c r="E220" s="81" t="s">
        <v>523</v>
      </c>
      <c r="F220" s="117" t="s">
        <v>534</v>
      </c>
      <c r="G220" s="83">
        <v>1</v>
      </c>
      <c r="H220" s="83" t="s">
        <v>535</v>
      </c>
      <c r="I220" s="83">
        <v>0</v>
      </c>
      <c r="J220" s="117" t="s">
        <v>536</v>
      </c>
      <c r="K220" s="117" t="s">
        <v>539</v>
      </c>
      <c r="L220" s="153">
        <v>22900000</v>
      </c>
      <c r="M220" s="76" t="s">
        <v>41</v>
      </c>
      <c r="N220" s="83" t="s">
        <v>132</v>
      </c>
      <c r="O220" s="76" t="s">
        <v>528</v>
      </c>
    </row>
    <row r="221" spans="1:15" ht="127.5" x14ac:dyDescent="0.25">
      <c r="A221" s="76" t="s">
        <v>34</v>
      </c>
      <c r="B221" s="76" t="s">
        <v>521</v>
      </c>
      <c r="C221" s="83" t="s">
        <v>540</v>
      </c>
      <c r="D221" s="82">
        <v>2020170010019</v>
      </c>
      <c r="E221" s="81" t="s">
        <v>523</v>
      </c>
      <c r="F221" s="117" t="s">
        <v>541</v>
      </c>
      <c r="G221" s="83">
        <v>1</v>
      </c>
      <c r="H221" s="83" t="s">
        <v>542</v>
      </c>
      <c r="I221" s="83">
        <v>80</v>
      </c>
      <c r="J221" s="117" t="s">
        <v>543</v>
      </c>
      <c r="K221" s="117" t="s">
        <v>544</v>
      </c>
      <c r="L221" s="153">
        <v>1014000000</v>
      </c>
      <c r="M221" s="76" t="s">
        <v>41</v>
      </c>
      <c r="N221" s="83" t="s">
        <v>132</v>
      </c>
      <c r="O221" s="76" t="s">
        <v>528</v>
      </c>
    </row>
    <row r="222" spans="1:15" ht="127.5" x14ac:dyDescent="0.25">
      <c r="A222" s="76" t="s">
        <v>34</v>
      </c>
      <c r="B222" s="76" t="s">
        <v>521</v>
      </c>
      <c r="C222" s="83" t="s">
        <v>540</v>
      </c>
      <c r="D222" s="82">
        <v>2020170010019</v>
      </c>
      <c r="E222" s="81" t="s">
        <v>523</v>
      </c>
      <c r="F222" s="117" t="s">
        <v>541</v>
      </c>
      <c r="G222" s="83">
        <v>1</v>
      </c>
      <c r="H222" s="83" t="s">
        <v>542</v>
      </c>
      <c r="I222" s="83">
        <v>80</v>
      </c>
      <c r="J222" s="117" t="s">
        <v>543</v>
      </c>
      <c r="K222" s="117" t="s">
        <v>545</v>
      </c>
      <c r="L222" s="153">
        <v>30000000</v>
      </c>
      <c r="M222" s="76" t="s">
        <v>41</v>
      </c>
      <c r="N222" s="83" t="s">
        <v>132</v>
      </c>
      <c r="O222" s="76" t="s">
        <v>528</v>
      </c>
    </row>
    <row r="223" spans="1:15" ht="127.5" x14ac:dyDescent="0.25">
      <c r="A223" s="76" t="s">
        <v>34</v>
      </c>
      <c r="B223" s="76" t="s">
        <v>521</v>
      </c>
      <c r="C223" s="83" t="s">
        <v>540</v>
      </c>
      <c r="D223" s="82">
        <v>2020170010019</v>
      </c>
      <c r="E223" s="81" t="s">
        <v>523</v>
      </c>
      <c r="F223" s="117" t="s">
        <v>541</v>
      </c>
      <c r="G223" s="83">
        <v>1</v>
      </c>
      <c r="H223" s="83" t="s">
        <v>542</v>
      </c>
      <c r="I223" s="83">
        <v>80</v>
      </c>
      <c r="J223" s="117" t="s">
        <v>543</v>
      </c>
      <c r="K223" s="117" t="s">
        <v>546</v>
      </c>
      <c r="L223" s="153">
        <v>270000000</v>
      </c>
      <c r="M223" s="76" t="s">
        <v>41</v>
      </c>
      <c r="N223" s="83" t="s">
        <v>132</v>
      </c>
      <c r="O223" s="76" t="s">
        <v>528</v>
      </c>
    </row>
    <row r="224" spans="1:15" ht="76.5" x14ac:dyDescent="0.25">
      <c r="A224" s="76" t="s">
        <v>34</v>
      </c>
      <c r="B224" s="103" t="s">
        <v>354</v>
      </c>
      <c r="C224" s="76" t="s">
        <v>547</v>
      </c>
      <c r="D224" s="82">
        <v>2020170010020</v>
      </c>
      <c r="E224" s="81" t="s">
        <v>548</v>
      </c>
      <c r="F224" s="121" t="s">
        <v>549</v>
      </c>
      <c r="G224" s="76">
        <v>1</v>
      </c>
      <c r="H224" s="83" t="s">
        <v>550</v>
      </c>
      <c r="I224" s="104">
        <v>700</v>
      </c>
      <c r="J224" s="118" t="s">
        <v>551</v>
      </c>
      <c r="K224" s="117" t="s">
        <v>552</v>
      </c>
      <c r="L224" s="165">
        <v>22912159422</v>
      </c>
      <c r="M224" s="76" t="s">
        <v>41</v>
      </c>
      <c r="N224" s="76" t="s">
        <v>554</v>
      </c>
      <c r="O224" s="76" t="s">
        <v>555</v>
      </c>
    </row>
    <row r="225" spans="1:15" ht="76.5" x14ac:dyDescent="0.25">
      <c r="A225" s="76" t="s">
        <v>34</v>
      </c>
      <c r="B225" s="103" t="s">
        <v>354</v>
      </c>
      <c r="C225" s="76" t="s">
        <v>547</v>
      </c>
      <c r="D225" s="82">
        <v>2020170010020</v>
      </c>
      <c r="E225" s="81" t="s">
        <v>548</v>
      </c>
      <c r="F225" s="121" t="s">
        <v>556</v>
      </c>
      <c r="G225" s="76">
        <v>1</v>
      </c>
      <c r="H225" s="83" t="s">
        <v>557</v>
      </c>
      <c r="I225" s="104">
        <v>25000</v>
      </c>
      <c r="J225" s="118" t="s">
        <v>549</v>
      </c>
      <c r="K225" s="117" t="s">
        <v>552</v>
      </c>
      <c r="L225" s="166">
        <f>11834376277+342697113</f>
        <v>12177073390</v>
      </c>
      <c r="M225" s="76" t="s">
        <v>41</v>
      </c>
      <c r="N225" s="76" t="s">
        <v>554</v>
      </c>
      <c r="O225" s="76" t="s">
        <v>555</v>
      </c>
    </row>
    <row r="226" spans="1:15" ht="76.5" x14ac:dyDescent="0.25">
      <c r="A226" s="76" t="s">
        <v>34</v>
      </c>
      <c r="B226" s="103" t="s">
        <v>354</v>
      </c>
      <c r="C226" s="76" t="s">
        <v>547</v>
      </c>
      <c r="D226" s="82">
        <v>2020170010020</v>
      </c>
      <c r="E226" s="81" t="s">
        <v>548</v>
      </c>
      <c r="F226" s="121" t="s">
        <v>549</v>
      </c>
      <c r="G226" s="76">
        <v>1</v>
      </c>
      <c r="H226" s="83" t="s">
        <v>550</v>
      </c>
      <c r="I226" s="104">
        <v>700</v>
      </c>
      <c r="J226" s="118" t="s">
        <v>558</v>
      </c>
      <c r="K226" s="117" t="s">
        <v>559</v>
      </c>
      <c r="L226" s="166">
        <v>2826677391</v>
      </c>
      <c r="M226" s="76" t="s">
        <v>41</v>
      </c>
      <c r="N226" s="76" t="s">
        <v>554</v>
      </c>
      <c r="O226" s="76" t="s">
        <v>555</v>
      </c>
    </row>
    <row r="227" spans="1:15" ht="76.5" x14ac:dyDescent="0.25">
      <c r="A227" s="76" t="s">
        <v>34</v>
      </c>
      <c r="B227" s="83" t="s">
        <v>354</v>
      </c>
      <c r="C227" s="83" t="s">
        <v>547</v>
      </c>
      <c r="D227" s="82">
        <v>2020170010020</v>
      </c>
      <c r="E227" s="81" t="s">
        <v>548</v>
      </c>
      <c r="F227" s="121" t="s">
        <v>549</v>
      </c>
      <c r="G227" s="76">
        <v>1</v>
      </c>
      <c r="H227" s="83" t="s">
        <v>550</v>
      </c>
      <c r="I227" s="104">
        <v>700</v>
      </c>
      <c r="J227" s="118" t="s">
        <v>558</v>
      </c>
      <c r="K227" s="117" t="s">
        <v>545</v>
      </c>
      <c r="L227" s="166">
        <v>1993856014.5</v>
      </c>
      <c r="M227" s="76" t="s">
        <v>41</v>
      </c>
      <c r="N227" s="76" t="s">
        <v>554</v>
      </c>
      <c r="O227" s="76" t="s">
        <v>555</v>
      </c>
    </row>
    <row r="228" spans="1:15" ht="76.5" x14ac:dyDescent="0.25">
      <c r="A228" s="76" t="s">
        <v>34</v>
      </c>
      <c r="B228" s="83" t="s">
        <v>354</v>
      </c>
      <c r="C228" s="83" t="s">
        <v>547</v>
      </c>
      <c r="D228" s="82">
        <v>2020170010020</v>
      </c>
      <c r="E228" s="81" t="s">
        <v>548</v>
      </c>
      <c r="F228" s="121" t="s">
        <v>549</v>
      </c>
      <c r="G228" s="76">
        <v>1</v>
      </c>
      <c r="H228" s="83" t="s">
        <v>550</v>
      </c>
      <c r="I228" s="104">
        <v>700</v>
      </c>
      <c r="J228" s="118" t="s">
        <v>558</v>
      </c>
      <c r="K228" s="118" t="s">
        <v>560</v>
      </c>
      <c r="L228" s="166">
        <v>408694268</v>
      </c>
      <c r="M228" s="76" t="s">
        <v>41</v>
      </c>
      <c r="N228" s="76" t="s">
        <v>554</v>
      </c>
      <c r="O228" s="76" t="s">
        <v>555</v>
      </c>
    </row>
    <row r="229" spans="1:15" ht="76.5" x14ac:dyDescent="0.25">
      <c r="A229" s="76" t="s">
        <v>34</v>
      </c>
      <c r="B229" s="83" t="s">
        <v>354</v>
      </c>
      <c r="C229" s="83" t="s">
        <v>547</v>
      </c>
      <c r="D229" s="82">
        <v>2020170010020</v>
      </c>
      <c r="E229" s="81" t="s">
        <v>548</v>
      </c>
      <c r="F229" s="121" t="s">
        <v>549</v>
      </c>
      <c r="G229" s="76">
        <v>1</v>
      </c>
      <c r="H229" s="83" t="s">
        <v>550</v>
      </c>
      <c r="I229" s="104">
        <v>700</v>
      </c>
      <c r="J229" s="118" t="s">
        <v>231</v>
      </c>
      <c r="K229" s="118" t="s">
        <v>561</v>
      </c>
      <c r="L229" s="167">
        <v>45472822</v>
      </c>
      <c r="M229" s="76" t="s">
        <v>41</v>
      </c>
      <c r="N229" s="76" t="s">
        <v>554</v>
      </c>
      <c r="O229" s="76" t="s">
        <v>555</v>
      </c>
    </row>
    <row r="230" spans="1:15" ht="76.5" x14ac:dyDescent="0.25">
      <c r="A230" s="76" t="s">
        <v>34</v>
      </c>
      <c r="B230" s="83" t="s">
        <v>354</v>
      </c>
      <c r="C230" s="83" t="s">
        <v>547</v>
      </c>
      <c r="D230" s="82">
        <v>2020170010020</v>
      </c>
      <c r="E230" s="81" t="s">
        <v>548</v>
      </c>
      <c r="F230" s="121" t="s">
        <v>549</v>
      </c>
      <c r="G230" s="76">
        <v>1</v>
      </c>
      <c r="H230" s="83" t="s">
        <v>550</v>
      </c>
      <c r="I230" s="104">
        <v>700</v>
      </c>
      <c r="J230" s="118" t="s">
        <v>231</v>
      </c>
      <c r="K230" s="118" t="s">
        <v>560</v>
      </c>
      <c r="L230" s="167">
        <v>70000000</v>
      </c>
      <c r="M230" s="76" t="s">
        <v>41</v>
      </c>
      <c r="N230" s="76" t="s">
        <v>554</v>
      </c>
      <c r="O230" s="76" t="s">
        <v>555</v>
      </c>
    </row>
    <row r="231" spans="1:15" ht="76.5" x14ac:dyDescent="0.25">
      <c r="A231" s="76" t="s">
        <v>34</v>
      </c>
      <c r="B231" s="83" t="s">
        <v>354</v>
      </c>
      <c r="C231" s="83" t="s">
        <v>547</v>
      </c>
      <c r="D231" s="82">
        <v>2020170010020</v>
      </c>
      <c r="E231" s="81" t="s">
        <v>548</v>
      </c>
      <c r="F231" s="118" t="s">
        <v>562</v>
      </c>
      <c r="G231" s="76">
        <v>1</v>
      </c>
      <c r="H231" s="83" t="s">
        <v>563</v>
      </c>
      <c r="I231" s="83">
        <v>2</v>
      </c>
      <c r="J231" s="119" t="s">
        <v>564</v>
      </c>
      <c r="K231" s="118" t="s">
        <v>565</v>
      </c>
      <c r="L231" s="167">
        <v>5174221158</v>
      </c>
      <c r="M231" s="76" t="s">
        <v>41</v>
      </c>
      <c r="N231" s="76" t="s">
        <v>554</v>
      </c>
      <c r="O231" s="76" t="s">
        <v>555</v>
      </c>
    </row>
    <row r="232" spans="1:15" ht="76.5" x14ac:dyDescent="0.25">
      <c r="A232" s="76" t="s">
        <v>34</v>
      </c>
      <c r="B232" s="83" t="s">
        <v>354</v>
      </c>
      <c r="C232" s="83" t="s">
        <v>547</v>
      </c>
      <c r="D232" s="82">
        <v>2020170010020</v>
      </c>
      <c r="E232" s="81" t="s">
        <v>548</v>
      </c>
      <c r="F232" s="118" t="s">
        <v>562</v>
      </c>
      <c r="G232" s="76">
        <v>1</v>
      </c>
      <c r="H232" s="83" t="s">
        <v>563</v>
      </c>
      <c r="I232" s="83">
        <v>2</v>
      </c>
      <c r="J232" s="118" t="s">
        <v>558</v>
      </c>
      <c r="K232" s="118" t="s">
        <v>565</v>
      </c>
      <c r="L232" s="167">
        <v>692000000</v>
      </c>
      <c r="M232" s="76" t="s">
        <v>127</v>
      </c>
      <c r="N232" s="76" t="s">
        <v>554</v>
      </c>
      <c r="O232" s="76" t="s">
        <v>555</v>
      </c>
    </row>
    <row r="233" spans="1:15" ht="76.5" x14ac:dyDescent="0.25">
      <c r="A233" s="76" t="s">
        <v>34</v>
      </c>
      <c r="B233" s="83" t="s">
        <v>354</v>
      </c>
      <c r="C233" s="83" t="s">
        <v>547</v>
      </c>
      <c r="D233" s="82">
        <v>2020170010020</v>
      </c>
      <c r="E233" s="81" t="s">
        <v>548</v>
      </c>
      <c r="F233" s="118" t="s">
        <v>562</v>
      </c>
      <c r="G233" s="76">
        <v>1</v>
      </c>
      <c r="H233" s="83" t="s">
        <v>563</v>
      </c>
      <c r="I233" s="83">
        <v>2</v>
      </c>
      <c r="J233" s="118" t="s">
        <v>558</v>
      </c>
      <c r="K233" s="118" t="s">
        <v>545</v>
      </c>
      <c r="L233" s="167">
        <v>580000000</v>
      </c>
      <c r="M233" s="76" t="s">
        <v>41</v>
      </c>
      <c r="N233" s="76" t="s">
        <v>554</v>
      </c>
      <c r="O233" s="76" t="s">
        <v>555</v>
      </c>
    </row>
    <row r="234" spans="1:15" ht="76.5" x14ac:dyDescent="0.25">
      <c r="A234" s="83" t="s">
        <v>729</v>
      </c>
      <c r="B234" s="83" t="s">
        <v>566</v>
      </c>
      <c r="C234" s="83" t="s">
        <v>567</v>
      </c>
      <c r="D234" s="82">
        <v>2020170010020</v>
      </c>
      <c r="E234" s="81" t="s">
        <v>548</v>
      </c>
      <c r="F234" s="117" t="s">
        <v>568</v>
      </c>
      <c r="G234" s="83">
        <v>1</v>
      </c>
      <c r="H234" s="83" t="s">
        <v>569</v>
      </c>
      <c r="I234" s="85">
        <v>1</v>
      </c>
      <c r="J234" s="117" t="s">
        <v>570</v>
      </c>
      <c r="K234" s="118" t="s">
        <v>571</v>
      </c>
      <c r="L234" s="168">
        <f>5510710480-342697113</f>
        <v>5168013367</v>
      </c>
      <c r="M234" s="76" t="s">
        <v>553</v>
      </c>
      <c r="N234" s="76" t="s">
        <v>554</v>
      </c>
      <c r="O234" s="76" t="s">
        <v>555</v>
      </c>
    </row>
    <row r="235" spans="1:15" ht="76.5" x14ac:dyDescent="0.25">
      <c r="A235" s="83" t="s">
        <v>729</v>
      </c>
      <c r="B235" s="83" t="s">
        <v>566</v>
      </c>
      <c r="C235" s="83" t="s">
        <v>567</v>
      </c>
      <c r="D235" s="82">
        <v>2020170010020</v>
      </c>
      <c r="E235" s="81" t="s">
        <v>548</v>
      </c>
      <c r="F235" s="117" t="s">
        <v>568</v>
      </c>
      <c r="G235" s="83">
        <v>1</v>
      </c>
      <c r="H235" s="83" t="s">
        <v>569</v>
      </c>
      <c r="I235" s="85">
        <v>1</v>
      </c>
      <c r="J235" s="117" t="s">
        <v>570</v>
      </c>
      <c r="K235" s="118" t="s">
        <v>572</v>
      </c>
      <c r="L235" s="168">
        <v>217289520</v>
      </c>
      <c r="M235" s="76" t="s">
        <v>553</v>
      </c>
      <c r="N235" s="76" t="s">
        <v>554</v>
      </c>
      <c r="O235" s="76" t="s">
        <v>555</v>
      </c>
    </row>
    <row r="236" spans="1:15" ht="76.5" x14ac:dyDescent="0.25">
      <c r="A236" s="83" t="s">
        <v>729</v>
      </c>
      <c r="B236" s="83" t="s">
        <v>566</v>
      </c>
      <c r="C236" s="83" t="s">
        <v>567</v>
      </c>
      <c r="D236" s="82">
        <v>2020170010020</v>
      </c>
      <c r="E236" s="81" t="s">
        <v>548</v>
      </c>
      <c r="F236" s="117" t="s">
        <v>568</v>
      </c>
      <c r="G236" s="83">
        <v>1</v>
      </c>
      <c r="H236" s="83" t="s">
        <v>569</v>
      </c>
      <c r="I236" s="85">
        <v>1</v>
      </c>
      <c r="J236" s="117" t="s">
        <v>231</v>
      </c>
      <c r="K236" s="118" t="s">
        <v>573</v>
      </c>
      <c r="L236" s="168">
        <v>369973703</v>
      </c>
      <c r="M236" s="76" t="s">
        <v>553</v>
      </c>
      <c r="N236" s="76" t="s">
        <v>554</v>
      </c>
      <c r="O236" s="76" t="s">
        <v>555</v>
      </c>
    </row>
    <row r="237" spans="1:15" ht="89.25" x14ac:dyDescent="0.25">
      <c r="A237" s="76" t="s">
        <v>34</v>
      </c>
      <c r="B237" s="91" t="s">
        <v>574</v>
      </c>
      <c r="C237" s="76" t="s">
        <v>575</v>
      </c>
      <c r="D237" s="82">
        <v>2020170010085</v>
      </c>
      <c r="E237" s="81" t="s">
        <v>576</v>
      </c>
      <c r="F237" s="121" t="s">
        <v>577</v>
      </c>
      <c r="G237" s="76">
        <v>1</v>
      </c>
      <c r="H237" s="83" t="s">
        <v>578</v>
      </c>
      <c r="I237" s="105">
        <v>1</v>
      </c>
      <c r="J237" s="118" t="s">
        <v>579</v>
      </c>
      <c r="K237" s="117" t="s">
        <v>580</v>
      </c>
      <c r="L237" s="169">
        <f>847500000+5449635094-1000000</f>
        <v>6296135094</v>
      </c>
      <c r="M237" s="76" t="s">
        <v>499</v>
      </c>
      <c r="N237" s="76" t="s">
        <v>554</v>
      </c>
      <c r="O237" s="76" t="s">
        <v>407</v>
      </c>
    </row>
    <row r="238" spans="1:15" ht="89.25" x14ac:dyDescent="0.25">
      <c r="A238" s="83" t="s">
        <v>729</v>
      </c>
      <c r="B238" s="91" t="s">
        <v>566</v>
      </c>
      <c r="C238" s="76" t="s">
        <v>575</v>
      </c>
      <c r="D238" s="82">
        <v>2020170010085</v>
      </c>
      <c r="E238" s="81" t="s">
        <v>576</v>
      </c>
      <c r="F238" s="121" t="s">
        <v>581</v>
      </c>
      <c r="G238" s="76">
        <v>1</v>
      </c>
      <c r="H238" s="83" t="s">
        <v>582</v>
      </c>
      <c r="I238" s="104">
        <v>26</v>
      </c>
      <c r="J238" s="118" t="s">
        <v>583</v>
      </c>
      <c r="K238" s="117" t="s">
        <v>580</v>
      </c>
      <c r="L238" s="169">
        <f>1000000000+130000000</f>
        <v>1130000000</v>
      </c>
      <c r="M238" s="76" t="s">
        <v>499</v>
      </c>
      <c r="N238" s="76" t="s">
        <v>554</v>
      </c>
      <c r="O238" s="76" t="s">
        <v>407</v>
      </c>
    </row>
    <row r="239" spans="1:15" ht="89.25" x14ac:dyDescent="0.25">
      <c r="A239" s="83" t="s">
        <v>729</v>
      </c>
      <c r="B239" s="91" t="s">
        <v>566</v>
      </c>
      <c r="C239" s="76" t="s">
        <v>575</v>
      </c>
      <c r="D239" s="82">
        <v>2020170010085</v>
      </c>
      <c r="E239" s="81" t="s">
        <v>576</v>
      </c>
      <c r="F239" s="121" t="s">
        <v>581</v>
      </c>
      <c r="G239" s="76">
        <v>1</v>
      </c>
      <c r="H239" s="83" t="s">
        <v>584</v>
      </c>
      <c r="I239" s="104">
        <v>28</v>
      </c>
      <c r="J239" s="81" t="s">
        <v>585</v>
      </c>
      <c r="K239" s="117" t="s">
        <v>586</v>
      </c>
      <c r="L239" s="169">
        <f>500000000+283105407</f>
        <v>783105407</v>
      </c>
      <c r="M239" s="76" t="s">
        <v>499</v>
      </c>
      <c r="N239" s="76" t="s">
        <v>554</v>
      </c>
      <c r="O239" s="76" t="s">
        <v>407</v>
      </c>
    </row>
    <row r="240" spans="1:15" ht="89.25" x14ac:dyDescent="0.25">
      <c r="A240" s="83" t="s">
        <v>729</v>
      </c>
      <c r="B240" s="91" t="s">
        <v>566</v>
      </c>
      <c r="C240" s="76" t="s">
        <v>575</v>
      </c>
      <c r="D240" s="82">
        <v>2020170010085</v>
      </c>
      <c r="E240" s="81" t="s">
        <v>576</v>
      </c>
      <c r="F240" s="121" t="s">
        <v>581</v>
      </c>
      <c r="G240" s="76">
        <v>1</v>
      </c>
      <c r="H240" s="83" t="s">
        <v>587</v>
      </c>
      <c r="I240" s="104">
        <v>25</v>
      </c>
      <c r="J240" s="81" t="s">
        <v>585</v>
      </c>
      <c r="K240" s="117" t="s">
        <v>580</v>
      </c>
      <c r="L240" s="169">
        <f>688000000+27081153+1000000</f>
        <v>716081153</v>
      </c>
      <c r="M240" s="76" t="s">
        <v>499</v>
      </c>
      <c r="N240" s="76" t="s">
        <v>554</v>
      </c>
      <c r="O240" s="76" t="s">
        <v>407</v>
      </c>
    </row>
    <row r="241" spans="1:15" ht="76.5" x14ac:dyDescent="0.25">
      <c r="A241" s="76" t="s">
        <v>171</v>
      </c>
      <c r="B241" s="76" t="s">
        <v>221</v>
      </c>
      <c r="C241" s="76" t="s">
        <v>588</v>
      </c>
      <c r="D241" s="82">
        <v>2020170010021</v>
      </c>
      <c r="E241" s="81" t="s">
        <v>589</v>
      </c>
      <c r="F241" s="124" t="s">
        <v>590</v>
      </c>
      <c r="G241" s="76">
        <v>1</v>
      </c>
      <c r="H241" s="76" t="s">
        <v>591</v>
      </c>
      <c r="I241" s="76">
        <v>1</v>
      </c>
      <c r="J241" s="81"/>
      <c r="K241" s="81" t="s">
        <v>592</v>
      </c>
      <c r="L241" s="152">
        <f>550000000-160000000</f>
        <v>390000000</v>
      </c>
      <c r="M241" s="76" t="s">
        <v>41</v>
      </c>
      <c r="N241" s="76" t="s">
        <v>135</v>
      </c>
      <c r="O241" s="76" t="s">
        <v>593</v>
      </c>
    </row>
    <row r="242" spans="1:15" ht="76.5" x14ac:dyDescent="0.25">
      <c r="A242" s="76" t="s">
        <v>171</v>
      </c>
      <c r="B242" s="76" t="s">
        <v>221</v>
      </c>
      <c r="C242" s="76" t="s">
        <v>588</v>
      </c>
      <c r="D242" s="82">
        <v>2020170010021</v>
      </c>
      <c r="E242" s="81" t="s">
        <v>589</v>
      </c>
      <c r="F242" s="124" t="s">
        <v>590</v>
      </c>
      <c r="G242" s="76">
        <v>1</v>
      </c>
      <c r="H242" s="83" t="s">
        <v>594</v>
      </c>
      <c r="I242" s="83">
        <v>600</v>
      </c>
      <c r="J242" s="117"/>
      <c r="K242" s="117" t="s">
        <v>592</v>
      </c>
      <c r="L242" s="170">
        <f>148200000-36100000</f>
        <v>112100000</v>
      </c>
      <c r="M242" s="76" t="s">
        <v>41</v>
      </c>
      <c r="N242" s="76" t="s">
        <v>135</v>
      </c>
      <c r="O242" s="76" t="s">
        <v>593</v>
      </c>
    </row>
    <row r="243" spans="1:15" ht="51" customHeight="1" x14ac:dyDescent="0.25">
      <c r="A243" s="129" t="s">
        <v>171</v>
      </c>
      <c r="B243" s="76" t="s">
        <v>221</v>
      </c>
      <c r="C243" s="129" t="s">
        <v>588</v>
      </c>
      <c r="D243" s="130">
        <v>2020170010021</v>
      </c>
      <c r="E243" s="129" t="s">
        <v>589</v>
      </c>
      <c r="F243" s="132" t="s">
        <v>590</v>
      </c>
      <c r="G243" s="129">
        <v>1</v>
      </c>
      <c r="H243" s="128" t="s">
        <v>595</v>
      </c>
      <c r="I243" s="129">
        <v>1000</v>
      </c>
      <c r="J243" s="128" t="s">
        <v>596</v>
      </c>
      <c r="K243" s="117" t="s">
        <v>592</v>
      </c>
      <c r="L243" s="170">
        <v>78000000</v>
      </c>
      <c r="M243" s="76" t="s">
        <v>41</v>
      </c>
      <c r="N243" s="76" t="s">
        <v>135</v>
      </c>
      <c r="O243" s="76" t="s">
        <v>593</v>
      </c>
    </row>
    <row r="244" spans="1:15" ht="76.5" x14ac:dyDescent="0.25">
      <c r="A244" s="129" t="s">
        <v>171</v>
      </c>
      <c r="B244" s="76" t="s">
        <v>221</v>
      </c>
      <c r="C244" s="129" t="s">
        <v>588</v>
      </c>
      <c r="D244" s="130">
        <v>2020170010021</v>
      </c>
      <c r="E244" s="129" t="s">
        <v>589</v>
      </c>
      <c r="F244" s="132" t="s">
        <v>590</v>
      </c>
      <c r="G244" s="129">
        <v>1</v>
      </c>
      <c r="H244" s="128" t="s">
        <v>595</v>
      </c>
      <c r="I244" s="129">
        <v>1000</v>
      </c>
      <c r="J244" s="128" t="s">
        <v>596</v>
      </c>
      <c r="K244" s="117" t="s">
        <v>597</v>
      </c>
      <c r="L244" s="170">
        <v>70000000</v>
      </c>
      <c r="M244" s="76" t="s">
        <v>41</v>
      </c>
      <c r="N244" s="76" t="s">
        <v>135</v>
      </c>
      <c r="O244" s="76" t="s">
        <v>593</v>
      </c>
    </row>
    <row r="245" spans="1:15" ht="76.5" x14ac:dyDescent="0.25">
      <c r="A245" s="129" t="s">
        <v>171</v>
      </c>
      <c r="B245" s="76" t="s">
        <v>221</v>
      </c>
      <c r="C245" s="129" t="s">
        <v>588</v>
      </c>
      <c r="D245" s="130">
        <v>2020170010021</v>
      </c>
      <c r="E245" s="129" t="s">
        <v>589</v>
      </c>
      <c r="F245" s="132" t="s">
        <v>590</v>
      </c>
      <c r="G245" s="129">
        <v>1</v>
      </c>
      <c r="H245" s="128" t="s">
        <v>595</v>
      </c>
      <c r="I245" s="129">
        <v>1000</v>
      </c>
      <c r="J245" s="128" t="s">
        <v>596</v>
      </c>
      <c r="K245" s="117" t="s">
        <v>597</v>
      </c>
      <c r="L245" s="170">
        <f>250000000-70000000</f>
        <v>180000000</v>
      </c>
      <c r="M245" s="76" t="s">
        <v>41</v>
      </c>
      <c r="N245" s="76" t="s">
        <v>135</v>
      </c>
      <c r="O245" s="76" t="s">
        <v>593</v>
      </c>
    </row>
    <row r="246" spans="1:15" ht="76.5" x14ac:dyDescent="0.25">
      <c r="A246" s="129" t="s">
        <v>171</v>
      </c>
      <c r="B246" s="76" t="s">
        <v>221</v>
      </c>
      <c r="C246" s="129" t="s">
        <v>588</v>
      </c>
      <c r="D246" s="130">
        <v>2020170010021</v>
      </c>
      <c r="E246" s="129" t="s">
        <v>589</v>
      </c>
      <c r="F246" s="132" t="s">
        <v>590</v>
      </c>
      <c r="G246" s="129">
        <v>1</v>
      </c>
      <c r="H246" s="128" t="s">
        <v>595</v>
      </c>
      <c r="I246" s="129">
        <v>1000</v>
      </c>
      <c r="J246" s="128" t="s">
        <v>596</v>
      </c>
      <c r="K246" s="117" t="s">
        <v>598</v>
      </c>
      <c r="L246" s="170">
        <f>50344200+38304200</f>
        <v>88648400</v>
      </c>
      <c r="M246" s="76" t="s">
        <v>41</v>
      </c>
      <c r="N246" s="76" t="s">
        <v>135</v>
      </c>
      <c r="O246" s="76" t="s">
        <v>593</v>
      </c>
    </row>
    <row r="247" spans="1:15" ht="76.5" x14ac:dyDescent="0.25">
      <c r="A247" s="76" t="s">
        <v>171</v>
      </c>
      <c r="B247" s="76" t="s">
        <v>221</v>
      </c>
      <c r="C247" s="76" t="s">
        <v>588</v>
      </c>
      <c r="D247" s="82">
        <v>2020170010021</v>
      </c>
      <c r="E247" s="81" t="s">
        <v>589</v>
      </c>
      <c r="F247" s="124" t="s">
        <v>590</v>
      </c>
      <c r="G247" s="76">
        <v>1</v>
      </c>
      <c r="H247" s="83" t="s">
        <v>599</v>
      </c>
      <c r="I247" s="83">
        <v>200</v>
      </c>
      <c r="J247" s="117" t="s">
        <v>600</v>
      </c>
      <c r="K247" s="117" t="s">
        <v>592</v>
      </c>
      <c r="L247" s="170">
        <v>50000000</v>
      </c>
      <c r="M247" s="76" t="s">
        <v>41</v>
      </c>
      <c r="N247" s="76" t="s">
        <v>135</v>
      </c>
      <c r="O247" s="76" t="s">
        <v>593</v>
      </c>
    </row>
    <row r="248" spans="1:15" ht="76.5" x14ac:dyDescent="0.25">
      <c r="A248" s="76" t="s">
        <v>171</v>
      </c>
      <c r="B248" s="76" t="s">
        <v>221</v>
      </c>
      <c r="C248" s="76" t="s">
        <v>588</v>
      </c>
      <c r="D248" s="82">
        <v>2020170010021</v>
      </c>
      <c r="E248" s="81" t="s">
        <v>589</v>
      </c>
      <c r="F248" s="124" t="s">
        <v>590</v>
      </c>
      <c r="G248" s="76">
        <v>1</v>
      </c>
      <c r="H248" s="83" t="s">
        <v>601</v>
      </c>
      <c r="I248" s="83">
        <v>20</v>
      </c>
      <c r="J248" s="117" t="s">
        <v>596</v>
      </c>
      <c r="K248" s="117" t="s">
        <v>592</v>
      </c>
      <c r="L248" s="170">
        <f>70304200+38000000+17400+50000000</f>
        <v>158321600</v>
      </c>
      <c r="M248" s="76" t="s">
        <v>41</v>
      </c>
      <c r="N248" s="76" t="s">
        <v>135</v>
      </c>
      <c r="O248" s="76" t="s">
        <v>593</v>
      </c>
    </row>
    <row r="249" spans="1:15" ht="76.5" x14ac:dyDescent="0.25">
      <c r="A249" s="76" t="s">
        <v>171</v>
      </c>
      <c r="B249" s="76" t="s">
        <v>221</v>
      </c>
      <c r="C249" s="76" t="s">
        <v>588</v>
      </c>
      <c r="D249" s="82">
        <v>2020170010021</v>
      </c>
      <c r="E249" s="81" t="s">
        <v>589</v>
      </c>
      <c r="F249" s="124" t="s">
        <v>590</v>
      </c>
      <c r="G249" s="76">
        <v>1</v>
      </c>
      <c r="H249" s="83" t="s">
        <v>602</v>
      </c>
      <c r="I249" s="83">
        <v>4</v>
      </c>
      <c r="J249" s="117"/>
      <c r="K249" s="117" t="s">
        <v>592</v>
      </c>
      <c r="L249" s="170">
        <f>250000000-38304200-50000000</f>
        <v>161695800</v>
      </c>
      <c r="M249" s="76" t="s">
        <v>41</v>
      </c>
      <c r="N249" s="76" t="s">
        <v>135</v>
      </c>
      <c r="O249" s="76" t="s">
        <v>593</v>
      </c>
    </row>
    <row r="250" spans="1:15" ht="76.5" x14ac:dyDescent="0.25">
      <c r="A250" s="76" t="s">
        <v>171</v>
      </c>
      <c r="B250" s="76" t="s">
        <v>221</v>
      </c>
      <c r="C250" s="76" t="s">
        <v>588</v>
      </c>
      <c r="D250" s="82">
        <v>2020170010021</v>
      </c>
      <c r="E250" s="81" t="s">
        <v>589</v>
      </c>
      <c r="F250" s="124" t="s">
        <v>590</v>
      </c>
      <c r="G250" s="76">
        <v>1</v>
      </c>
      <c r="H250" s="83" t="s">
        <v>603</v>
      </c>
      <c r="I250" s="83">
        <v>40</v>
      </c>
      <c r="J250" s="117"/>
      <c r="K250" s="117" t="s">
        <v>604</v>
      </c>
      <c r="L250" s="170">
        <v>20000000</v>
      </c>
      <c r="M250" s="76" t="s">
        <v>41</v>
      </c>
      <c r="N250" s="76" t="s">
        <v>135</v>
      </c>
      <c r="O250" s="76" t="s">
        <v>593</v>
      </c>
    </row>
    <row r="251" spans="1:15" ht="76.5" x14ac:dyDescent="0.25">
      <c r="A251" s="76" t="s">
        <v>171</v>
      </c>
      <c r="B251" s="76" t="s">
        <v>221</v>
      </c>
      <c r="C251" s="76" t="s">
        <v>588</v>
      </c>
      <c r="D251" s="82">
        <v>2020170010021</v>
      </c>
      <c r="E251" s="81" t="s">
        <v>589</v>
      </c>
      <c r="F251" s="125" t="s">
        <v>605</v>
      </c>
      <c r="G251" s="76">
        <v>1</v>
      </c>
      <c r="H251" s="83" t="s">
        <v>606</v>
      </c>
      <c r="I251" s="83">
        <v>1</v>
      </c>
      <c r="J251" s="117"/>
      <c r="K251" s="117" t="s">
        <v>607</v>
      </c>
      <c r="L251" s="170">
        <v>750000000</v>
      </c>
      <c r="M251" s="76" t="s">
        <v>41</v>
      </c>
      <c r="N251" s="76" t="s">
        <v>135</v>
      </c>
      <c r="O251" s="76" t="s">
        <v>593</v>
      </c>
    </row>
    <row r="252" spans="1:15" ht="76.5" x14ac:dyDescent="0.25">
      <c r="A252" s="76" t="s">
        <v>171</v>
      </c>
      <c r="B252" s="76" t="s">
        <v>221</v>
      </c>
      <c r="C252" s="76" t="s">
        <v>588</v>
      </c>
      <c r="D252" s="82">
        <v>2020170010021</v>
      </c>
      <c r="E252" s="81" t="s">
        <v>589</v>
      </c>
      <c r="F252" s="125" t="s">
        <v>605</v>
      </c>
      <c r="G252" s="76">
        <v>1</v>
      </c>
      <c r="H252" s="83" t="s">
        <v>608</v>
      </c>
      <c r="I252" s="83">
        <v>100</v>
      </c>
      <c r="J252" s="117"/>
      <c r="K252" s="117" t="s">
        <v>592</v>
      </c>
      <c r="L252" s="170">
        <v>160000000</v>
      </c>
      <c r="M252" s="76" t="s">
        <v>41</v>
      </c>
      <c r="N252" s="76" t="s">
        <v>135</v>
      </c>
      <c r="O252" s="76" t="s">
        <v>593</v>
      </c>
    </row>
    <row r="253" spans="1:15" ht="76.5" x14ac:dyDescent="0.25">
      <c r="A253" s="76" t="s">
        <v>171</v>
      </c>
      <c r="B253" s="76" t="s">
        <v>221</v>
      </c>
      <c r="C253" s="76" t="s">
        <v>588</v>
      </c>
      <c r="D253" s="82">
        <v>2020170010021</v>
      </c>
      <c r="E253" s="81" t="s">
        <v>589</v>
      </c>
      <c r="F253" s="125" t="s">
        <v>605</v>
      </c>
      <c r="G253" s="76">
        <v>1</v>
      </c>
      <c r="H253" s="83" t="s">
        <v>609</v>
      </c>
      <c r="I253" s="83">
        <v>1</v>
      </c>
      <c r="J253" s="117" t="s">
        <v>610</v>
      </c>
      <c r="K253" s="117" t="s">
        <v>598</v>
      </c>
      <c r="L253" s="170">
        <v>24890000</v>
      </c>
      <c r="M253" s="76" t="s">
        <v>41</v>
      </c>
      <c r="N253" s="76" t="s">
        <v>135</v>
      </c>
      <c r="O253" s="76" t="s">
        <v>593</v>
      </c>
    </row>
    <row r="254" spans="1:15" ht="51" customHeight="1" x14ac:dyDescent="0.25">
      <c r="A254" s="76" t="s">
        <v>171</v>
      </c>
      <c r="B254" s="76" t="s">
        <v>221</v>
      </c>
      <c r="C254" s="129" t="s">
        <v>588</v>
      </c>
      <c r="D254" s="130">
        <v>2020170010021</v>
      </c>
      <c r="E254" s="129" t="s">
        <v>589</v>
      </c>
      <c r="F254" s="131" t="s">
        <v>605</v>
      </c>
      <c r="G254" s="129">
        <v>1</v>
      </c>
      <c r="H254" s="128" t="s">
        <v>611</v>
      </c>
      <c r="I254" s="128">
        <v>20</v>
      </c>
      <c r="J254" s="128" t="s">
        <v>600</v>
      </c>
      <c r="K254" s="117" t="s">
        <v>612</v>
      </c>
      <c r="L254" s="170">
        <f>51000000+32000000</f>
        <v>83000000</v>
      </c>
      <c r="M254" s="76" t="s">
        <v>41</v>
      </c>
      <c r="N254" s="76" t="s">
        <v>135</v>
      </c>
      <c r="O254" s="76" t="s">
        <v>593</v>
      </c>
    </row>
    <row r="255" spans="1:15" ht="48.75" customHeight="1" x14ac:dyDescent="0.25">
      <c r="A255" s="76" t="s">
        <v>171</v>
      </c>
      <c r="B255" s="76" t="s">
        <v>221</v>
      </c>
      <c r="C255" s="129" t="s">
        <v>588</v>
      </c>
      <c r="D255" s="130">
        <v>2020170010021</v>
      </c>
      <c r="E255" s="129" t="s">
        <v>589</v>
      </c>
      <c r="F255" s="131" t="s">
        <v>605</v>
      </c>
      <c r="G255" s="129">
        <v>1</v>
      </c>
      <c r="H255" s="128" t="s">
        <v>611</v>
      </c>
      <c r="I255" s="128">
        <v>20</v>
      </c>
      <c r="J255" s="128" t="s">
        <v>600</v>
      </c>
      <c r="K255" s="117" t="s">
        <v>613</v>
      </c>
      <c r="L255" s="170">
        <v>17000000</v>
      </c>
      <c r="M255" s="76" t="s">
        <v>41</v>
      </c>
      <c r="N255" s="76" t="s">
        <v>135</v>
      </c>
      <c r="O255" s="76" t="s">
        <v>593</v>
      </c>
    </row>
    <row r="256" spans="1:15" ht="51" customHeight="1" x14ac:dyDescent="0.25">
      <c r="A256" s="129" t="s">
        <v>171</v>
      </c>
      <c r="B256" s="76" t="s">
        <v>221</v>
      </c>
      <c r="C256" s="129" t="s">
        <v>588</v>
      </c>
      <c r="D256" s="130">
        <v>2020170010021</v>
      </c>
      <c r="E256" s="129" t="s">
        <v>589</v>
      </c>
      <c r="F256" s="131" t="s">
        <v>605</v>
      </c>
      <c r="G256" s="129">
        <v>1</v>
      </c>
      <c r="H256" s="128" t="s">
        <v>614</v>
      </c>
      <c r="I256" s="128">
        <v>300</v>
      </c>
      <c r="J256" s="128" t="s">
        <v>615</v>
      </c>
      <c r="K256" s="117" t="s">
        <v>604</v>
      </c>
      <c r="L256" s="170">
        <v>50000000</v>
      </c>
      <c r="M256" s="76" t="s">
        <v>41</v>
      </c>
      <c r="N256" s="76" t="s">
        <v>135</v>
      </c>
      <c r="O256" s="76" t="s">
        <v>593</v>
      </c>
    </row>
    <row r="257" spans="1:15" ht="114.75" x14ac:dyDescent="0.25">
      <c r="A257" s="129" t="s">
        <v>171</v>
      </c>
      <c r="B257" s="76" t="s">
        <v>221</v>
      </c>
      <c r="C257" s="129" t="s">
        <v>588</v>
      </c>
      <c r="D257" s="130">
        <v>2020170010021</v>
      </c>
      <c r="E257" s="129" t="s">
        <v>589</v>
      </c>
      <c r="F257" s="131" t="s">
        <v>605</v>
      </c>
      <c r="G257" s="129">
        <v>1</v>
      </c>
      <c r="H257" s="128" t="s">
        <v>614</v>
      </c>
      <c r="I257" s="128">
        <v>300</v>
      </c>
      <c r="J257" s="128" t="s">
        <v>615</v>
      </c>
      <c r="K257" s="117" t="s">
        <v>592</v>
      </c>
      <c r="L257" s="170">
        <v>36100000</v>
      </c>
      <c r="M257" s="76" t="s">
        <v>41</v>
      </c>
      <c r="N257" s="76" t="s">
        <v>135</v>
      </c>
      <c r="O257" s="76" t="s">
        <v>593</v>
      </c>
    </row>
    <row r="258" spans="1:15" ht="114.75" x14ac:dyDescent="0.25">
      <c r="A258" s="129" t="s">
        <v>171</v>
      </c>
      <c r="B258" s="76" t="s">
        <v>221</v>
      </c>
      <c r="C258" s="129" t="s">
        <v>588</v>
      </c>
      <c r="D258" s="130">
        <v>2020170010021</v>
      </c>
      <c r="E258" s="129" t="s">
        <v>589</v>
      </c>
      <c r="F258" s="131" t="s">
        <v>605</v>
      </c>
      <c r="G258" s="129">
        <v>1</v>
      </c>
      <c r="H258" s="128" t="s">
        <v>614</v>
      </c>
      <c r="I258" s="128">
        <v>300</v>
      </c>
      <c r="J258" s="128" t="s">
        <v>615</v>
      </c>
      <c r="K258" s="117" t="s">
        <v>604</v>
      </c>
      <c r="L258" s="170">
        <v>67588000</v>
      </c>
      <c r="M258" s="76" t="s">
        <v>41</v>
      </c>
      <c r="N258" s="76" t="s">
        <v>135</v>
      </c>
      <c r="O258" s="76" t="s">
        <v>593</v>
      </c>
    </row>
    <row r="259" spans="1:15" ht="114.75" x14ac:dyDescent="0.25">
      <c r="A259" s="129" t="s">
        <v>171</v>
      </c>
      <c r="B259" s="76" t="s">
        <v>221</v>
      </c>
      <c r="C259" s="129" t="s">
        <v>588</v>
      </c>
      <c r="D259" s="130">
        <v>2020170010021</v>
      </c>
      <c r="E259" s="129" t="s">
        <v>589</v>
      </c>
      <c r="F259" s="131" t="s">
        <v>605</v>
      </c>
      <c r="G259" s="129">
        <v>1</v>
      </c>
      <c r="H259" s="128" t="s">
        <v>614</v>
      </c>
      <c r="I259" s="128">
        <v>300</v>
      </c>
      <c r="J259" s="128" t="s">
        <v>615</v>
      </c>
      <c r="K259" s="117" t="s">
        <v>604</v>
      </c>
      <c r="L259" s="170">
        <f>246422000-20000000-20000000</f>
        <v>206422000</v>
      </c>
      <c r="M259" s="76" t="s">
        <v>41</v>
      </c>
      <c r="N259" s="76" t="s">
        <v>135</v>
      </c>
      <c r="O259" s="76" t="s">
        <v>593</v>
      </c>
    </row>
    <row r="260" spans="1:15" ht="76.5" x14ac:dyDescent="0.25">
      <c r="A260" s="76" t="s">
        <v>171</v>
      </c>
      <c r="B260" s="76" t="s">
        <v>221</v>
      </c>
      <c r="C260" s="76" t="s">
        <v>588</v>
      </c>
      <c r="D260" s="82">
        <v>2020170010021</v>
      </c>
      <c r="E260" s="81" t="s">
        <v>589</v>
      </c>
      <c r="F260" s="125" t="s">
        <v>605</v>
      </c>
      <c r="G260" s="76">
        <v>1</v>
      </c>
      <c r="H260" s="83" t="s">
        <v>616</v>
      </c>
      <c r="I260" s="83">
        <v>500</v>
      </c>
      <c r="J260" s="117"/>
      <c r="K260" s="117" t="s">
        <v>604</v>
      </c>
      <c r="L260" s="170">
        <f>250000000+20000000</f>
        <v>270000000</v>
      </c>
      <c r="M260" s="76" t="s">
        <v>41</v>
      </c>
      <c r="N260" s="76" t="s">
        <v>135</v>
      </c>
      <c r="O260" s="76" t="s">
        <v>593</v>
      </c>
    </row>
    <row r="261" spans="1:15" ht="76.5" x14ac:dyDescent="0.25">
      <c r="A261" s="76" t="s">
        <v>171</v>
      </c>
      <c r="B261" s="76" t="s">
        <v>1066</v>
      </c>
      <c r="C261" s="76" t="s">
        <v>1065</v>
      </c>
      <c r="D261" s="107" t="s">
        <v>617</v>
      </c>
      <c r="E261" s="81" t="s">
        <v>618</v>
      </c>
      <c r="F261" s="81" t="s">
        <v>619</v>
      </c>
      <c r="G261" s="76">
        <v>1</v>
      </c>
      <c r="H261" s="76" t="s">
        <v>619</v>
      </c>
      <c r="I261" s="79">
        <v>1</v>
      </c>
      <c r="J261" s="81" t="s">
        <v>620</v>
      </c>
      <c r="K261" s="81" t="s">
        <v>621</v>
      </c>
      <c r="L261" s="164">
        <v>7500237930</v>
      </c>
      <c r="M261" s="76" t="s">
        <v>41</v>
      </c>
      <c r="N261" s="76" t="s">
        <v>132</v>
      </c>
      <c r="O261" s="76" t="s">
        <v>622</v>
      </c>
    </row>
    <row r="262" spans="1:15" ht="76.5" x14ac:dyDescent="0.25">
      <c r="A262" s="76" t="s">
        <v>171</v>
      </c>
      <c r="B262" s="76" t="s">
        <v>1066</v>
      </c>
      <c r="C262" s="76" t="s">
        <v>1065</v>
      </c>
      <c r="D262" s="107" t="s">
        <v>617</v>
      </c>
      <c r="E262" s="81" t="s">
        <v>618</v>
      </c>
      <c r="F262" s="81" t="s">
        <v>619</v>
      </c>
      <c r="G262" s="76">
        <v>1</v>
      </c>
      <c r="H262" s="76" t="s">
        <v>619</v>
      </c>
      <c r="I262" s="79">
        <v>1</v>
      </c>
      <c r="J262" s="81" t="s">
        <v>620</v>
      </c>
      <c r="K262" s="81" t="s">
        <v>621</v>
      </c>
      <c r="L262" s="164">
        <v>110737000</v>
      </c>
      <c r="M262" s="76" t="s">
        <v>125</v>
      </c>
      <c r="N262" s="76" t="s">
        <v>132</v>
      </c>
      <c r="O262" s="76" t="s">
        <v>622</v>
      </c>
    </row>
    <row r="263" spans="1:15" ht="76.5" x14ac:dyDescent="0.25">
      <c r="A263" s="76" t="s">
        <v>171</v>
      </c>
      <c r="B263" s="76" t="s">
        <v>1066</v>
      </c>
      <c r="C263" s="76" t="s">
        <v>1065</v>
      </c>
      <c r="D263" s="107" t="s">
        <v>617</v>
      </c>
      <c r="E263" s="81" t="s">
        <v>618</v>
      </c>
      <c r="F263" s="81" t="s">
        <v>619</v>
      </c>
      <c r="G263" s="76">
        <v>1</v>
      </c>
      <c r="H263" s="76" t="s">
        <v>619</v>
      </c>
      <c r="I263" s="79">
        <v>1</v>
      </c>
      <c r="J263" s="81" t="s">
        <v>620</v>
      </c>
      <c r="K263" s="81" t="s">
        <v>623</v>
      </c>
      <c r="L263" s="164">
        <v>367594823</v>
      </c>
      <c r="M263" s="76" t="s">
        <v>41</v>
      </c>
      <c r="N263" s="76" t="s">
        <v>132</v>
      </c>
      <c r="O263" s="76" t="s">
        <v>622</v>
      </c>
    </row>
    <row r="264" spans="1:15" ht="76.5" x14ac:dyDescent="0.25">
      <c r="A264" s="76" t="s">
        <v>171</v>
      </c>
      <c r="B264" s="76" t="s">
        <v>1066</v>
      </c>
      <c r="C264" s="76" t="s">
        <v>1065</v>
      </c>
      <c r="D264" s="107" t="s">
        <v>617</v>
      </c>
      <c r="E264" s="81" t="s">
        <v>618</v>
      </c>
      <c r="F264" s="81" t="s">
        <v>619</v>
      </c>
      <c r="G264" s="76">
        <v>1</v>
      </c>
      <c r="H264" s="76" t="s">
        <v>619</v>
      </c>
      <c r="I264" s="79">
        <v>1</v>
      </c>
      <c r="J264" s="81" t="s">
        <v>620</v>
      </c>
      <c r="K264" s="81" t="s">
        <v>624</v>
      </c>
      <c r="L264" s="164">
        <v>105000000</v>
      </c>
      <c r="M264" s="76" t="s">
        <v>41</v>
      </c>
      <c r="N264" s="76" t="s">
        <v>132</v>
      </c>
      <c r="O264" s="76" t="s">
        <v>622</v>
      </c>
    </row>
    <row r="265" spans="1:15" ht="63.75" x14ac:dyDescent="0.25">
      <c r="A265" s="76" t="s">
        <v>171</v>
      </c>
      <c r="B265" s="76" t="s">
        <v>1066</v>
      </c>
      <c r="C265" s="76" t="s">
        <v>1067</v>
      </c>
      <c r="D265" s="77" t="s">
        <v>625</v>
      </c>
      <c r="E265" s="81" t="s">
        <v>626</v>
      </c>
      <c r="F265" s="81" t="s">
        <v>627</v>
      </c>
      <c r="G265" s="76">
        <v>1</v>
      </c>
      <c r="H265" s="76" t="s">
        <v>628</v>
      </c>
      <c r="I265" s="76">
        <v>15990</v>
      </c>
      <c r="J265" s="81" t="s">
        <v>629</v>
      </c>
      <c r="K265" s="81" t="s">
        <v>630</v>
      </c>
      <c r="L265" s="164">
        <v>1197835393</v>
      </c>
      <c r="M265" s="76" t="s">
        <v>125</v>
      </c>
      <c r="N265" s="76" t="s">
        <v>129</v>
      </c>
      <c r="O265" s="76" t="s">
        <v>631</v>
      </c>
    </row>
    <row r="266" spans="1:15" ht="63.75" x14ac:dyDescent="0.25">
      <c r="A266" s="76" t="s">
        <v>171</v>
      </c>
      <c r="B266" s="76" t="s">
        <v>1066</v>
      </c>
      <c r="C266" s="76" t="s">
        <v>1067</v>
      </c>
      <c r="D266" s="77" t="s">
        <v>625</v>
      </c>
      <c r="E266" s="81" t="s">
        <v>626</v>
      </c>
      <c r="F266" s="81" t="s">
        <v>627</v>
      </c>
      <c r="G266" s="76">
        <v>1</v>
      </c>
      <c r="H266" s="76" t="s">
        <v>628</v>
      </c>
      <c r="I266" s="76">
        <v>15990</v>
      </c>
      <c r="J266" s="81" t="s">
        <v>629</v>
      </c>
      <c r="K266" s="81" t="s">
        <v>632</v>
      </c>
      <c r="L266" s="164">
        <v>20134852723</v>
      </c>
      <c r="M266" s="76" t="s">
        <v>41</v>
      </c>
      <c r="N266" s="76" t="s">
        <v>129</v>
      </c>
      <c r="O266" s="76" t="s">
        <v>631</v>
      </c>
    </row>
    <row r="267" spans="1:15" ht="63.75" x14ac:dyDescent="0.25">
      <c r="A267" s="76" t="s">
        <v>171</v>
      </c>
      <c r="B267" s="76" t="s">
        <v>1066</v>
      </c>
      <c r="C267" s="76" t="s">
        <v>1067</v>
      </c>
      <c r="D267" s="77" t="s">
        <v>625</v>
      </c>
      <c r="E267" s="81" t="s">
        <v>626</v>
      </c>
      <c r="F267" s="81" t="s">
        <v>627</v>
      </c>
      <c r="G267" s="76">
        <v>1</v>
      </c>
      <c r="H267" s="76" t="s">
        <v>628</v>
      </c>
      <c r="I267" s="76">
        <v>15990</v>
      </c>
      <c r="J267" s="81" t="s">
        <v>629</v>
      </c>
      <c r="K267" s="81" t="s">
        <v>633</v>
      </c>
      <c r="L267" s="164">
        <v>291160016</v>
      </c>
      <c r="M267" s="76" t="s">
        <v>41</v>
      </c>
      <c r="N267" s="76" t="s">
        <v>129</v>
      </c>
      <c r="O267" s="76" t="s">
        <v>631</v>
      </c>
    </row>
    <row r="268" spans="1:15" ht="76.5" x14ac:dyDescent="0.25">
      <c r="A268" s="76" t="s">
        <v>171</v>
      </c>
      <c r="B268" s="76" t="s">
        <v>1066</v>
      </c>
      <c r="C268" s="76" t="s">
        <v>1067</v>
      </c>
      <c r="D268" s="77" t="s">
        <v>625</v>
      </c>
      <c r="E268" s="81" t="s">
        <v>626</v>
      </c>
      <c r="F268" s="81" t="s">
        <v>627</v>
      </c>
      <c r="G268" s="76">
        <v>1</v>
      </c>
      <c r="H268" s="76" t="s">
        <v>634</v>
      </c>
      <c r="I268" s="78">
        <v>0.82</v>
      </c>
      <c r="J268" s="81" t="s">
        <v>629</v>
      </c>
      <c r="K268" s="81"/>
      <c r="L268" s="164">
        <v>0</v>
      </c>
      <c r="M268" s="76"/>
      <c r="N268" s="76" t="s">
        <v>129</v>
      </c>
      <c r="O268" s="76" t="s">
        <v>631</v>
      </c>
    </row>
    <row r="269" spans="1:15" ht="63.75" x14ac:dyDescent="0.25">
      <c r="A269" s="76" t="s">
        <v>171</v>
      </c>
      <c r="B269" s="76" t="s">
        <v>1066</v>
      </c>
      <c r="C269" s="76" t="s">
        <v>1067</v>
      </c>
      <c r="D269" s="77" t="s">
        <v>625</v>
      </c>
      <c r="E269" s="81" t="s">
        <v>626</v>
      </c>
      <c r="F269" s="81" t="s">
        <v>627</v>
      </c>
      <c r="G269" s="76">
        <v>1</v>
      </c>
      <c r="H269" s="76" t="s">
        <v>635</v>
      </c>
      <c r="I269" s="76">
        <v>2650</v>
      </c>
      <c r="J269" s="81" t="s">
        <v>629</v>
      </c>
      <c r="K269" s="81" t="s">
        <v>636</v>
      </c>
      <c r="L269" s="164">
        <v>4856450845</v>
      </c>
      <c r="M269" s="76" t="s">
        <v>41</v>
      </c>
      <c r="N269" s="76" t="s">
        <v>129</v>
      </c>
      <c r="O269" s="76" t="s">
        <v>631</v>
      </c>
    </row>
    <row r="270" spans="1:15" ht="63.75" x14ac:dyDescent="0.25">
      <c r="A270" s="76" t="s">
        <v>171</v>
      </c>
      <c r="B270" s="76" t="s">
        <v>1066</v>
      </c>
      <c r="C270" s="76" t="s">
        <v>1067</v>
      </c>
      <c r="D270" s="77" t="s">
        <v>625</v>
      </c>
      <c r="E270" s="81" t="s">
        <v>626</v>
      </c>
      <c r="F270" s="81" t="s">
        <v>627</v>
      </c>
      <c r="G270" s="76">
        <v>1</v>
      </c>
      <c r="H270" s="76" t="s">
        <v>635</v>
      </c>
      <c r="I270" s="76">
        <v>2650</v>
      </c>
      <c r="J270" s="81" t="s">
        <v>629</v>
      </c>
      <c r="K270" s="81" t="s">
        <v>636</v>
      </c>
      <c r="L270" s="164">
        <v>1188921830</v>
      </c>
      <c r="M270" s="76" t="s">
        <v>125</v>
      </c>
      <c r="N270" s="76" t="s">
        <v>129</v>
      </c>
      <c r="O270" s="76" t="s">
        <v>631</v>
      </c>
    </row>
    <row r="271" spans="1:15" ht="63.75" x14ac:dyDescent="0.25">
      <c r="A271" s="76" t="s">
        <v>171</v>
      </c>
      <c r="B271" s="76" t="s">
        <v>1066</v>
      </c>
      <c r="C271" s="76" t="s">
        <v>1067</v>
      </c>
      <c r="D271" s="77" t="s">
        <v>625</v>
      </c>
      <c r="E271" s="81" t="s">
        <v>626</v>
      </c>
      <c r="F271" s="81" t="s">
        <v>627</v>
      </c>
      <c r="G271" s="76">
        <v>1</v>
      </c>
      <c r="H271" s="76" t="s">
        <v>637</v>
      </c>
      <c r="I271" s="79">
        <v>0.46</v>
      </c>
      <c r="J271" s="81" t="s">
        <v>51</v>
      </c>
      <c r="K271" s="81" t="s">
        <v>638</v>
      </c>
      <c r="L271" s="164">
        <v>339450000</v>
      </c>
      <c r="M271" s="76" t="s">
        <v>41</v>
      </c>
      <c r="N271" s="76" t="s">
        <v>129</v>
      </c>
      <c r="O271" s="76" t="s">
        <v>639</v>
      </c>
    </row>
    <row r="272" spans="1:15" ht="63.75" x14ac:dyDescent="0.25">
      <c r="A272" s="76" t="s">
        <v>171</v>
      </c>
      <c r="B272" s="76" t="s">
        <v>1066</v>
      </c>
      <c r="C272" s="76" t="s">
        <v>1067</v>
      </c>
      <c r="D272" s="77" t="s">
        <v>625</v>
      </c>
      <c r="E272" s="81" t="s">
        <v>626</v>
      </c>
      <c r="F272" s="81" t="s">
        <v>627</v>
      </c>
      <c r="G272" s="76">
        <v>1</v>
      </c>
      <c r="H272" s="76" t="s">
        <v>637</v>
      </c>
      <c r="I272" s="76">
        <v>0.46</v>
      </c>
      <c r="J272" s="81" t="s">
        <v>51</v>
      </c>
      <c r="K272" s="81" t="s">
        <v>638</v>
      </c>
      <c r="L272" s="164">
        <v>93550000</v>
      </c>
      <c r="M272" s="76" t="s">
        <v>41</v>
      </c>
      <c r="N272" s="76" t="s">
        <v>129</v>
      </c>
      <c r="O272" s="76" t="s">
        <v>639</v>
      </c>
    </row>
    <row r="273" spans="1:15" ht="63.75" x14ac:dyDescent="0.25">
      <c r="A273" s="76" t="s">
        <v>171</v>
      </c>
      <c r="B273" s="76" t="s">
        <v>1066</v>
      </c>
      <c r="C273" s="76" t="s">
        <v>1067</v>
      </c>
      <c r="D273" s="77" t="s">
        <v>625</v>
      </c>
      <c r="E273" s="81" t="s">
        <v>626</v>
      </c>
      <c r="F273" s="81" t="s">
        <v>627</v>
      </c>
      <c r="G273" s="76">
        <v>1</v>
      </c>
      <c r="H273" s="76" t="s">
        <v>640</v>
      </c>
      <c r="I273" s="76">
        <v>15</v>
      </c>
      <c r="J273" s="81" t="s">
        <v>641</v>
      </c>
      <c r="K273" s="81"/>
      <c r="L273" s="164">
        <v>0</v>
      </c>
      <c r="M273" s="76"/>
      <c r="N273" s="76"/>
      <c r="O273" s="76"/>
    </row>
    <row r="274" spans="1:15" ht="76.5" x14ac:dyDescent="0.25">
      <c r="A274" s="76" t="s">
        <v>171</v>
      </c>
      <c r="B274" s="76" t="s">
        <v>1066</v>
      </c>
      <c r="C274" s="76" t="s">
        <v>1067</v>
      </c>
      <c r="D274" s="77" t="s">
        <v>625</v>
      </c>
      <c r="E274" s="81" t="s">
        <v>626</v>
      </c>
      <c r="F274" s="81" t="s">
        <v>627</v>
      </c>
      <c r="G274" s="76">
        <v>1</v>
      </c>
      <c r="H274" s="76" t="s">
        <v>642</v>
      </c>
      <c r="I274" s="76">
        <v>13</v>
      </c>
      <c r="J274" s="81" t="s">
        <v>629</v>
      </c>
      <c r="K274" s="81" t="s">
        <v>643</v>
      </c>
      <c r="L274" s="164">
        <v>100826930</v>
      </c>
      <c r="M274" s="76" t="s">
        <v>41</v>
      </c>
      <c r="N274" s="76" t="s">
        <v>129</v>
      </c>
      <c r="O274" s="76" t="s">
        <v>631</v>
      </c>
    </row>
    <row r="275" spans="1:15" ht="76.5" x14ac:dyDescent="0.25">
      <c r="A275" s="76" t="s">
        <v>171</v>
      </c>
      <c r="B275" s="76" t="s">
        <v>1066</v>
      </c>
      <c r="C275" s="76" t="s">
        <v>1067</v>
      </c>
      <c r="D275" s="77" t="s">
        <v>625</v>
      </c>
      <c r="E275" s="81" t="s">
        <v>626</v>
      </c>
      <c r="F275" s="81" t="s">
        <v>627</v>
      </c>
      <c r="G275" s="76">
        <v>1</v>
      </c>
      <c r="H275" s="76" t="s">
        <v>642</v>
      </c>
      <c r="I275" s="79">
        <v>13</v>
      </c>
      <c r="J275" s="81" t="s">
        <v>629</v>
      </c>
      <c r="K275" s="81" t="s">
        <v>643</v>
      </c>
      <c r="L275" s="159">
        <v>18634</v>
      </c>
      <c r="M275" s="76" t="s">
        <v>125</v>
      </c>
      <c r="N275" s="76" t="s">
        <v>129</v>
      </c>
      <c r="O275" s="76" t="s">
        <v>631</v>
      </c>
    </row>
    <row r="276" spans="1:15" ht="63.75" x14ac:dyDescent="0.25">
      <c r="A276" s="76" t="s">
        <v>171</v>
      </c>
      <c r="B276" s="76" t="s">
        <v>1066</v>
      </c>
      <c r="C276" s="76" t="s">
        <v>1067</v>
      </c>
      <c r="D276" s="77" t="s">
        <v>625</v>
      </c>
      <c r="E276" s="81" t="s">
        <v>626</v>
      </c>
      <c r="F276" s="81" t="s">
        <v>644</v>
      </c>
      <c r="G276" s="76">
        <v>1</v>
      </c>
      <c r="H276" s="76" t="s">
        <v>645</v>
      </c>
      <c r="I276" s="79">
        <v>1</v>
      </c>
      <c r="J276" s="81" t="s">
        <v>646</v>
      </c>
      <c r="K276" s="81" t="s">
        <v>647</v>
      </c>
      <c r="L276" s="159">
        <v>150000000</v>
      </c>
      <c r="M276" s="76" t="s">
        <v>41</v>
      </c>
      <c r="N276" s="76" t="s">
        <v>129</v>
      </c>
      <c r="O276" s="76" t="s">
        <v>639</v>
      </c>
    </row>
    <row r="277" spans="1:15" ht="63.75" x14ac:dyDescent="0.25">
      <c r="A277" s="76" t="s">
        <v>171</v>
      </c>
      <c r="B277" s="76" t="s">
        <v>1066</v>
      </c>
      <c r="C277" s="76" t="s">
        <v>1067</v>
      </c>
      <c r="D277" s="77" t="s">
        <v>625</v>
      </c>
      <c r="E277" s="81" t="s">
        <v>626</v>
      </c>
      <c r="F277" s="81" t="s">
        <v>644</v>
      </c>
      <c r="G277" s="76">
        <v>1</v>
      </c>
      <c r="H277" s="76" t="s">
        <v>648</v>
      </c>
      <c r="I277" s="79">
        <v>0.46</v>
      </c>
      <c r="J277" s="81" t="s">
        <v>646</v>
      </c>
      <c r="K277" s="81" t="s">
        <v>647</v>
      </c>
      <c r="L277" s="164">
        <v>217000000</v>
      </c>
      <c r="M277" s="76" t="s">
        <v>41</v>
      </c>
      <c r="N277" s="76" t="s">
        <v>129</v>
      </c>
      <c r="O277" s="76" t="s">
        <v>639</v>
      </c>
    </row>
    <row r="278" spans="1:15" ht="63.75" x14ac:dyDescent="0.25">
      <c r="A278" s="76" t="s">
        <v>171</v>
      </c>
      <c r="B278" s="76" t="s">
        <v>1066</v>
      </c>
      <c r="C278" s="76" t="s">
        <v>1067</v>
      </c>
      <c r="D278" s="77" t="s">
        <v>625</v>
      </c>
      <c r="E278" s="81" t="s">
        <v>626</v>
      </c>
      <c r="F278" s="81" t="s">
        <v>644</v>
      </c>
      <c r="G278" s="76">
        <v>1</v>
      </c>
      <c r="H278" s="76" t="s">
        <v>649</v>
      </c>
      <c r="I278" s="79">
        <v>1</v>
      </c>
      <c r="J278" s="81" t="s">
        <v>650</v>
      </c>
      <c r="K278" s="81" t="s">
        <v>651</v>
      </c>
      <c r="L278" s="164">
        <v>92010000</v>
      </c>
      <c r="M278" s="76" t="s">
        <v>41</v>
      </c>
      <c r="N278" s="76" t="s">
        <v>129</v>
      </c>
      <c r="O278" s="76" t="s">
        <v>639</v>
      </c>
    </row>
    <row r="279" spans="1:15" ht="63.75" x14ac:dyDescent="0.25">
      <c r="A279" s="76" t="s">
        <v>171</v>
      </c>
      <c r="B279" s="76" t="s">
        <v>1066</v>
      </c>
      <c r="C279" s="76" t="s">
        <v>1067</v>
      </c>
      <c r="D279" s="77" t="s">
        <v>625</v>
      </c>
      <c r="E279" s="81" t="s">
        <v>626</v>
      </c>
      <c r="F279" s="81" t="s">
        <v>644</v>
      </c>
      <c r="G279" s="76">
        <v>1</v>
      </c>
      <c r="H279" s="76" t="s">
        <v>649</v>
      </c>
      <c r="I279" s="79">
        <v>1</v>
      </c>
      <c r="J279" s="81" t="s">
        <v>650</v>
      </c>
      <c r="K279" s="81" t="s">
        <v>651</v>
      </c>
      <c r="L279" s="164">
        <v>0</v>
      </c>
      <c r="M279" s="76" t="s">
        <v>125</v>
      </c>
      <c r="N279" s="76" t="s">
        <v>129</v>
      </c>
      <c r="O279" s="76" t="s">
        <v>639</v>
      </c>
    </row>
    <row r="280" spans="1:15" ht="63.75" x14ac:dyDescent="0.25">
      <c r="A280" s="76" t="s">
        <v>171</v>
      </c>
      <c r="B280" s="76" t="s">
        <v>1066</v>
      </c>
      <c r="C280" s="76" t="s">
        <v>1067</v>
      </c>
      <c r="D280" s="77" t="s">
        <v>625</v>
      </c>
      <c r="E280" s="81" t="s">
        <v>626</v>
      </c>
      <c r="F280" s="81" t="s">
        <v>644</v>
      </c>
      <c r="G280" s="76">
        <v>1</v>
      </c>
      <c r="H280" s="76" t="s">
        <v>649</v>
      </c>
      <c r="I280" s="79">
        <v>1</v>
      </c>
      <c r="J280" s="81" t="s">
        <v>650</v>
      </c>
      <c r="K280" s="81" t="s">
        <v>647</v>
      </c>
      <c r="L280" s="164">
        <v>1113304686</v>
      </c>
      <c r="M280" s="76" t="s">
        <v>125</v>
      </c>
      <c r="N280" s="76" t="s">
        <v>129</v>
      </c>
      <c r="O280" s="76" t="s">
        <v>639</v>
      </c>
    </row>
    <row r="281" spans="1:15" ht="76.5" x14ac:dyDescent="0.25">
      <c r="A281" s="76" t="s">
        <v>171</v>
      </c>
      <c r="B281" s="76" t="s">
        <v>1066</v>
      </c>
      <c r="C281" s="76" t="s">
        <v>1067</v>
      </c>
      <c r="D281" s="77" t="s">
        <v>625</v>
      </c>
      <c r="E281" s="81" t="s">
        <v>626</v>
      </c>
      <c r="F281" s="81" t="s">
        <v>644</v>
      </c>
      <c r="G281" s="76">
        <v>1</v>
      </c>
      <c r="H281" s="76" t="s">
        <v>649</v>
      </c>
      <c r="I281" s="79">
        <v>1</v>
      </c>
      <c r="J281" s="81" t="s">
        <v>650</v>
      </c>
      <c r="K281" s="81" t="s">
        <v>643</v>
      </c>
      <c r="L281" s="164">
        <v>413348105</v>
      </c>
      <c r="M281" s="76" t="s">
        <v>125</v>
      </c>
      <c r="N281" s="76" t="s">
        <v>129</v>
      </c>
      <c r="O281" s="76" t="s">
        <v>639</v>
      </c>
    </row>
    <row r="282" spans="1:15" ht="63.75" x14ac:dyDescent="0.25">
      <c r="A282" s="76" t="s">
        <v>171</v>
      </c>
      <c r="B282" s="76" t="s">
        <v>1066</v>
      </c>
      <c r="C282" s="76" t="s">
        <v>1067</v>
      </c>
      <c r="D282" s="77" t="s">
        <v>625</v>
      </c>
      <c r="E282" s="81" t="s">
        <v>626</v>
      </c>
      <c r="F282" s="81" t="s">
        <v>644</v>
      </c>
      <c r="G282" s="76">
        <v>1</v>
      </c>
      <c r="H282" s="76" t="s">
        <v>649</v>
      </c>
      <c r="I282" s="79">
        <v>1</v>
      </c>
      <c r="J282" s="81" t="s">
        <v>650</v>
      </c>
      <c r="K282" s="81" t="s">
        <v>652</v>
      </c>
      <c r="L282" s="159">
        <v>84000000</v>
      </c>
      <c r="M282" s="76" t="s">
        <v>125</v>
      </c>
      <c r="N282" s="76" t="s">
        <v>129</v>
      </c>
      <c r="O282" s="76" t="s">
        <v>639</v>
      </c>
    </row>
    <row r="283" spans="1:15" ht="63.75" x14ac:dyDescent="0.25">
      <c r="A283" s="76" t="s">
        <v>171</v>
      </c>
      <c r="B283" s="76" t="s">
        <v>1066</v>
      </c>
      <c r="C283" s="76" t="s">
        <v>1067</v>
      </c>
      <c r="D283" s="77" t="s">
        <v>625</v>
      </c>
      <c r="E283" s="81" t="s">
        <v>626</v>
      </c>
      <c r="F283" s="81" t="s">
        <v>644</v>
      </c>
      <c r="G283" s="76">
        <v>1</v>
      </c>
      <c r="H283" s="76" t="s">
        <v>653</v>
      </c>
      <c r="I283" s="79">
        <v>0.3</v>
      </c>
      <c r="J283" s="81" t="s">
        <v>654</v>
      </c>
      <c r="K283" s="81"/>
      <c r="L283" s="159">
        <v>0</v>
      </c>
      <c r="M283" s="76"/>
      <c r="N283" s="76"/>
      <c r="O283" s="76"/>
    </row>
    <row r="284" spans="1:15" ht="63.75" x14ac:dyDescent="0.25">
      <c r="A284" s="76" t="s">
        <v>171</v>
      </c>
      <c r="B284" s="76" t="s">
        <v>1066</v>
      </c>
      <c r="C284" s="76" t="s">
        <v>1067</v>
      </c>
      <c r="D284" s="77" t="s">
        <v>625</v>
      </c>
      <c r="E284" s="81" t="s">
        <v>626</v>
      </c>
      <c r="F284" s="81" t="s">
        <v>627</v>
      </c>
      <c r="G284" s="76">
        <v>1</v>
      </c>
      <c r="H284" s="76" t="s">
        <v>655</v>
      </c>
      <c r="I284" s="79">
        <v>0.25</v>
      </c>
      <c r="J284" s="81" t="s">
        <v>51</v>
      </c>
      <c r="K284" s="81" t="s">
        <v>638</v>
      </c>
      <c r="L284" s="159">
        <v>77000000</v>
      </c>
      <c r="M284" s="76" t="s">
        <v>41</v>
      </c>
      <c r="N284" s="76" t="s">
        <v>129</v>
      </c>
      <c r="O284" s="76" t="s">
        <v>639</v>
      </c>
    </row>
    <row r="285" spans="1:15" ht="63.75" x14ac:dyDescent="0.25">
      <c r="A285" s="76" t="s">
        <v>171</v>
      </c>
      <c r="B285" s="76" t="s">
        <v>1066</v>
      </c>
      <c r="C285" s="76" t="s">
        <v>1067</v>
      </c>
      <c r="D285" s="77" t="s">
        <v>625</v>
      </c>
      <c r="E285" s="81" t="s">
        <v>626</v>
      </c>
      <c r="F285" s="81" t="s">
        <v>644</v>
      </c>
      <c r="G285" s="76">
        <v>1</v>
      </c>
      <c r="H285" s="76" t="s">
        <v>656</v>
      </c>
      <c r="I285" s="79">
        <v>0.54</v>
      </c>
      <c r="J285" s="81" t="s">
        <v>641</v>
      </c>
      <c r="K285" s="81" t="s">
        <v>647</v>
      </c>
      <c r="L285" s="159">
        <v>400000000</v>
      </c>
      <c r="M285" s="76" t="s">
        <v>41</v>
      </c>
      <c r="N285" s="76" t="s">
        <v>129</v>
      </c>
      <c r="O285" s="76" t="s">
        <v>639</v>
      </c>
    </row>
    <row r="286" spans="1:15" ht="76.5" x14ac:dyDescent="0.25">
      <c r="A286" s="76" t="s">
        <v>171</v>
      </c>
      <c r="B286" s="76" t="s">
        <v>1066</v>
      </c>
      <c r="C286" s="76" t="s">
        <v>1067</v>
      </c>
      <c r="D286" s="77" t="s">
        <v>625</v>
      </c>
      <c r="E286" s="81" t="s">
        <v>626</v>
      </c>
      <c r="F286" s="81" t="s">
        <v>644</v>
      </c>
      <c r="G286" s="76">
        <v>1</v>
      </c>
      <c r="H286" s="76" t="s">
        <v>657</v>
      </c>
      <c r="I286" s="79">
        <v>0.1</v>
      </c>
      <c r="J286" s="81" t="s">
        <v>646</v>
      </c>
      <c r="K286" s="81"/>
      <c r="L286" s="159">
        <v>0</v>
      </c>
      <c r="M286" s="76"/>
      <c r="N286" s="76" t="s">
        <v>129</v>
      </c>
      <c r="O286" s="76" t="s">
        <v>639</v>
      </c>
    </row>
    <row r="287" spans="1:15" ht="76.5" x14ac:dyDescent="0.25">
      <c r="A287" s="76" t="s">
        <v>171</v>
      </c>
      <c r="B287" s="76" t="s">
        <v>1066</v>
      </c>
      <c r="C287" s="76" t="s">
        <v>1067</v>
      </c>
      <c r="D287" s="77" t="s">
        <v>625</v>
      </c>
      <c r="E287" s="81" t="s">
        <v>626</v>
      </c>
      <c r="F287" s="81" t="s">
        <v>644</v>
      </c>
      <c r="G287" s="76">
        <v>1</v>
      </c>
      <c r="H287" s="76" t="s">
        <v>658</v>
      </c>
      <c r="I287" s="79">
        <v>0</v>
      </c>
      <c r="J287" s="81" t="s">
        <v>654</v>
      </c>
      <c r="K287" s="81"/>
      <c r="L287" s="159">
        <v>0</v>
      </c>
      <c r="M287" s="76"/>
      <c r="N287" s="76" t="s">
        <v>129</v>
      </c>
      <c r="O287" s="76" t="s">
        <v>639</v>
      </c>
    </row>
    <row r="288" spans="1:15" ht="76.5" x14ac:dyDescent="0.25">
      <c r="A288" s="76" t="s">
        <v>171</v>
      </c>
      <c r="B288" s="76" t="s">
        <v>1066</v>
      </c>
      <c r="C288" s="76" t="s">
        <v>1068</v>
      </c>
      <c r="D288" s="77" t="s">
        <v>625</v>
      </c>
      <c r="E288" s="81" t="s">
        <v>626</v>
      </c>
      <c r="F288" s="81" t="s">
        <v>663</v>
      </c>
      <c r="G288" s="76">
        <v>1</v>
      </c>
      <c r="H288" s="76" t="s">
        <v>659</v>
      </c>
      <c r="I288" s="80">
        <v>1</v>
      </c>
      <c r="J288" s="81" t="s">
        <v>650</v>
      </c>
      <c r="K288" s="81" t="s">
        <v>647</v>
      </c>
      <c r="L288" s="159">
        <v>1200000000</v>
      </c>
      <c r="M288" s="76" t="s">
        <v>41</v>
      </c>
      <c r="N288" s="76" t="s">
        <v>129</v>
      </c>
      <c r="O288" s="76" t="s">
        <v>639</v>
      </c>
    </row>
    <row r="289" spans="1:15" ht="76.5" x14ac:dyDescent="0.25">
      <c r="A289" s="76" t="s">
        <v>171</v>
      </c>
      <c r="B289" s="76" t="s">
        <v>1066</v>
      </c>
      <c r="C289" s="76" t="s">
        <v>1067</v>
      </c>
      <c r="D289" s="77" t="s">
        <v>625</v>
      </c>
      <c r="E289" s="81" t="s">
        <v>626</v>
      </c>
      <c r="F289" s="81" t="s">
        <v>644</v>
      </c>
      <c r="G289" s="76">
        <v>1</v>
      </c>
      <c r="H289" s="76" t="s">
        <v>660</v>
      </c>
      <c r="I289" s="79">
        <v>0.77500000000000002</v>
      </c>
      <c r="J289" s="81" t="s">
        <v>646</v>
      </c>
      <c r="K289" s="81" t="s">
        <v>647</v>
      </c>
      <c r="L289" s="159">
        <v>0</v>
      </c>
      <c r="M289" s="76" t="s">
        <v>41</v>
      </c>
      <c r="N289" s="76" t="s">
        <v>129</v>
      </c>
      <c r="O289" s="76" t="s">
        <v>639</v>
      </c>
    </row>
    <row r="290" spans="1:15" ht="63.75" x14ac:dyDescent="0.25">
      <c r="A290" s="76" t="s">
        <v>171</v>
      </c>
      <c r="B290" s="76" t="s">
        <v>1066</v>
      </c>
      <c r="C290" s="76" t="s">
        <v>1067</v>
      </c>
      <c r="D290" s="77" t="s">
        <v>625</v>
      </c>
      <c r="E290" s="81" t="s">
        <v>626</v>
      </c>
      <c r="F290" s="81" t="s">
        <v>644</v>
      </c>
      <c r="G290" s="76">
        <v>1</v>
      </c>
      <c r="H290" s="76" t="s">
        <v>661</v>
      </c>
      <c r="I290" s="76">
        <v>0.17</v>
      </c>
      <c r="J290" s="81" t="s">
        <v>646</v>
      </c>
      <c r="K290" s="81"/>
      <c r="L290" s="159">
        <v>0</v>
      </c>
      <c r="M290" s="76"/>
      <c r="N290" s="76" t="s">
        <v>129</v>
      </c>
      <c r="O290" s="76" t="s">
        <v>639</v>
      </c>
    </row>
    <row r="291" spans="1:15" ht="63.75" x14ac:dyDescent="0.25">
      <c r="A291" s="76" t="s">
        <v>171</v>
      </c>
      <c r="B291" s="76" t="s">
        <v>1066</v>
      </c>
      <c r="C291" s="76" t="s">
        <v>1067</v>
      </c>
      <c r="D291" s="77" t="s">
        <v>625</v>
      </c>
      <c r="E291" s="81" t="s">
        <v>626</v>
      </c>
      <c r="F291" s="81" t="s">
        <v>644</v>
      </c>
      <c r="G291" s="76">
        <v>1</v>
      </c>
      <c r="H291" s="76" t="s">
        <v>662</v>
      </c>
      <c r="I291" s="76">
        <v>0</v>
      </c>
      <c r="J291" s="81" t="s">
        <v>641</v>
      </c>
      <c r="K291" s="81"/>
      <c r="L291" s="159">
        <v>0</v>
      </c>
      <c r="M291" s="76"/>
      <c r="N291" s="76" t="s">
        <v>129</v>
      </c>
      <c r="O291" s="76" t="s">
        <v>639</v>
      </c>
    </row>
    <row r="292" spans="1:15" ht="76.5" x14ac:dyDescent="0.25">
      <c r="A292" s="76" t="s">
        <v>171</v>
      </c>
      <c r="B292" s="76" t="s">
        <v>1066</v>
      </c>
      <c r="C292" s="76" t="s">
        <v>1068</v>
      </c>
      <c r="D292" s="77" t="s">
        <v>625</v>
      </c>
      <c r="E292" s="81" t="s">
        <v>626</v>
      </c>
      <c r="F292" s="81" t="s">
        <v>663</v>
      </c>
      <c r="G292" s="76">
        <v>1</v>
      </c>
      <c r="H292" s="76" t="s">
        <v>664</v>
      </c>
      <c r="I292" s="76">
        <v>1232</v>
      </c>
      <c r="J292" s="81" t="s">
        <v>51</v>
      </c>
      <c r="K292" s="81" t="s">
        <v>643</v>
      </c>
      <c r="L292" s="159">
        <v>19356546</v>
      </c>
      <c r="M292" s="76" t="s">
        <v>41</v>
      </c>
      <c r="N292" s="76" t="s">
        <v>129</v>
      </c>
      <c r="O292" s="76" t="s">
        <v>639</v>
      </c>
    </row>
    <row r="293" spans="1:15" ht="76.5" x14ac:dyDescent="0.25">
      <c r="A293" s="76" t="s">
        <v>171</v>
      </c>
      <c r="B293" s="76" t="s">
        <v>1066</v>
      </c>
      <c r="C293" s="76" t="s">
        <v>1067</v>
      </c>
      <c r="D293" s="77" t="s">
        <v>625</v>
      </c>
      <c r="E293" s="81" t="s">
        <v>626</v>
      </c>
      <c r="F293" s="81" t="s">
        <v>644</v>
      </c>
      <c r="G293" s="76">
        <v>1</v>
      </c>
      <c r="H293" s="76" t="s">
        <v>664</v>
      </c>
      <c r="I293" s="76">
        <v>1232</v>
      </c>
      <c r="J293" s="81" t="s">
        <v>51</v>
      </c>
      <c r="K293" s="81" t="s">
        <v>643</v>
      </c>
      <c r="L293" s="159">
        <v>67000000</v>
      </c>
      <c r="M293" s="76" t="s">
        <v>41</v>
      </c>
      <c r="N293" s="76" t="s">
        <v>129</v>
      </c>
      <c r="O293" s="76" t="s">
        <v>639</v>
      </c>
    </row>
    <row r="294" spans="1:15" ht="63.75" x14ac:dyDescent="0.25">
      <c r="A294" s="76" t="s">
        <v>171</v>
      </c>
      <c r="B294" s="76" t="s">
        <v>1066</v>
      </c>
      <c r="C294" s="76" t="s">
        <v>1068</v>
      </c>
      <c r="D294" s="77" t="s">
        <v>625</v>
      </c>
      <c r="E294" s="81" t="s">
        <v>626</v>
      </c>
      <c r="F294" s="81" t="s">
        <v>663</v>
      </c>
      <c r="G294" s="76">
        <v>1</v>
      </c>
      <c r="H294" s="76" t="s">
        <v>665</v>
      </c>
      <c r="I294" s="76">
        <v>327</v>
      </c>
      <c r="J294" s="81" t="s">
        <v>666</v>
      </c>
      <c r="K294" s="81" t="s">
        <v>647</v>
      </c>
      <c r="L294" s="159">
        <v>200000000</v>
      </c>
      <c r="M294" s="76" t="s">
        <v>41</v>
      </c>
      <c r="N294" s="76" t="s">
        <v>129</v>
      </c>
      <c r="O294" s="76" t="s">
        <v>639</v>
      </c>
    </row>
    <row r="295" spans="1:15" ht="63.75" x14ac:dyDescent="0.25">
      <c r="A295" s="76" t="s">
        <v>171</v>
      </c>
      <c r="B295" s="76" t="s">
        <v>1066</v>
      </c>
      <c r="C295" s="76" t="s">
        <v>1068</v>
      </c>
      <c r="D295" s="77" t="s">
        <v>625</v>
      </c>
      <c r="E295" s="81" t="s">
        <v>626</v>
      </c>
      <c r="F295" s="81" t="s">
        <v>663</v>
      </c>
      <c r="G295" s="76">
        <v>1</v>
      </c>
      <c r="H295" s="76" t="s">
        <v>667</v>
      </c>
      <c r="I295" s="76">
        <v>3741</v>
      </c>
      <c r="J295" s="81" t="s">
        <v>668</v>
      </c>
      <c r="K295" s="81" t="s">
        <v>647</v>
      </c>
      <c r="L295" s="159">
        <v>1200000000</v>
      </c>
      <c r="M295" s="76" t="s">
        <v>41</v>
      </c>
      <c r="N295" s="76" t="s">
        <v>129</v>
      </c>
      <c r="O295" s="76" t="s">
        <v>639</v>
      </c>
    </row>
    <row r="296" spans="1:15" ht="51" x14ac:dyDescent="0.25">
      <c r="A296" s="76" t="s">
        <v>171</v>
      </c>
      <c r="B296" s="76" t="s">
        <v>1066</v>
      </c>
      <c r="C296" s="76" t="s">
        <v>1067</v>
      </c>
      <c r="D296" s="77">
        <v>2020170010023</v>
      </c>
      <c r="E296" s="81" t="s">
        <v>669</v>
      </c>
      <c r="F296" s="81" t="s">
        <v>627</v>
      </c>
      <c r="G296" s="76">
        <v>1</v>
      </c>
      <c r="H296" s="76" t="s">
        <v>670</v>
      </c>
      <c r="I296" s="79">
        <v>1</v>
      </c>
      <c r="J296" s="81" t="s">
        <v>641</v>
      </c>
      <c r="K296" s="81" t="s">
        <v>671</v>
      </c>
      <c r="L296" s="159">
        <v>553769668</v>
      </c>
      <c r="M296" s="76" t="s">
        <v>125</v>
      </c>
      <c r="N296" s="76" t="s">
        <v>129</v>
      </c>
      <c r="O296" s="76" t="s">
        <v>631</v>
      </c>
    </row>
    <row r="297" spans="1:15" ht="51" x14ac:dyDescent="0.25">
      <c r="A297" s="76" t="s">
        <v>171</v>
      </c>
      <c r="B297" s="76" t="s">
        <v>1066</v>
      </c>
      <c r="C297" s="76" t="s">
        <v>1067</v>
      </c>
      <c r="D297" s="77">
        <v>2020170010023</v>
      </c>
      <c r="E297" s="81" t="s">
        <v>669</v>
      </c>
      <c r="F297" s="81" t="s">
        <v>627</v>
      </c>
      <c r="G297" s="76">
        <v>1</v>
      </c>
      <c r="H297" s="76" t="s">
        <v>672</v>
      </c>
      <c r="I297" s="76">
        <v>3</v>
      </c>
      <c r="J297" s="81" t="s">
        <v>641</v>
      </c>
      <c r="K297" s="81"/>
      <c r="L297" s="159"/>
      <c r="M297" s="76"/>
      <c r="N297" s="76" t="s">
        <v>129</v>
      </c>
      <c r="O297" s="76" t="s">
        <v>631</v>
      </c>
    </row>
    <row r="298" spans="1:15" ht="63.75" x14ac:dyDescent="0.25">
      <c r="A298" s="76" t="s">
        <v>171</v>
      </c>
      <c r="B298" s="76" t="s">
        <v>1066</v>
      </c>
      <c r="C298" s="76" t="s">
        <v>1067</v>
      </c>
      <c r="D298" s="77">
        <v>2020170010023</v>
      </c>
      <c r="E298" s="81" t="s">
        <v>669</v>
      </c>
      <c r="F298" s="81" t="s">
        <v>627</v>
      </c>
      <c r="G298" s="76">
        <v>1</v>
      </c>
      <c r="H298" s="76" t="s">
        <v>673</v>
      </c>
      <c r="I298" s="76">
        <v>0</v>
      </c>
      <c r="J298" s="81" t="s">
        <v>641</v>
      </c>
      <c r="K298" s="81"/>
      <c r="L298" s="159"/>
      <c r="M298" s="76"/>
      <c r="N298" s="76" t="s">
        <v>129</v>
      </c>
      <c r="O298" s="76" t="s">
        <v>631</v>
      </c>
    </row>
    <row r="299" spans="1:15" ht="51" x14ac:dyDescent="0.25">
      <c r="A299" s="76" t="s">
        <v>171</v>
      </c>
      <c r="B299" s="76" t="s">
        <v>1066</v>
      </c>
      <c r="C299" s="76" t="s">
        <v>1067</v>
      </c>
      <c r="D299" s="77">
        <v>2020170010023</v>
      </c>
      <c r="E299" s="81" t="s">
        <v>669</v>
      </c>
      <c r="F299" s="81" t="s">
        <v>674</v>
      </c>
      <c r="G299" s="76">
        <v>1</v>
      </c>
      <c r="H299" s="76" t="s">
        <v>675</v>
      </c>
      <c r="I299" s="76">
        <v>1</v>
      </c>
      <c r="J299" s="81" t="s">
        <v>641</v>
      </c>
      <c r="K299" s="81" t="s">
        <v>671</v>
      </c>
      <c r="L299" s="159">
        <v>0</v>
      </c>
      <c r="M299" s="76" t="s">
        <v>41</v>
      </c>
      <c r="N299" s="76" t="s">
        <v>129</v>
      </c>
      <c r="O299" s="76" t="s">
        <v>631</v>
      </c>
    </row>
    <row r="300" spans="1:15" ht="63.75" x14ac:dyDescent="0.25">
      <c r="A300" s="76" t="s">
        <v>171</v>
      </c>
      <c r="B300" s="76" t="s">
        <v>1066</v>
      </c>
      <c r="C300" s="76" t="s">
        <v>1067</v>
      </c>
      <c r="D300" s="82">
        <v>2021170010072</v>
      </c>
      <c r="E300" s="81" t="s">
        <v>676</v>
      </c>
      <c r="F300" s="81" t="s">
        <v>674</v>
      </c>
      <c r="G300" s="76">
        <v>1</v>
      </c>
      <c r="H300" s="76" t="s">
        <v>677</v>
      </c>
      <c r="I300" s="78">
        <v>1</v>
      </c>
      <c r="J300" s="118" t="s">
        <v>51</v>
      </c>
      <c r="K300" s="81" t="s">
        <v>678</v>
      </c>
      <c r="L300" s="159">
        <v>237158896</v>
      </c>
      <c r="M300" s="76" t="s">
        <v>41</v>
      </c>
      <c r="N300" s="76" t="s">
        <v>129</v>
      </c>
      <c r="O300" s="76" t="s">
        <v>679</v>
      </c>
    </row>
    <row r="301" spans="1:15" ht="63.75" x14ac:dyDescent="0.25">
      <c r="A301" s="76" t="s">
        <v>171</v>
      </c>
      <c r="B301" s="76" t="s">
        <v>1066</v>
      </c>
      <c r="C301" s="76" t="s">
        <v>1067</v>
      </c>
      <c r="D301" s="82">
        <v>2021170010072</v>
      </c>
      <c r="E301" s="81" t="s">
        <v>676</v>
      </c>
      <c r="F301" s="81" t="s">
        <v>674</v>
      </c>
      <c r="G301" s="76">
        <v>1</v>
      </c>
      <c r="H301" s="76" t="s">
        <v>677</v>
      </c>
      <c r="I301" s="78">
        <v>1</v>
      </c>
      <c r="J301" s="118" t="s">
        <v>51</v>
      </c>
      <c r="K301" s="81" t="s">
        <v>678</v>
      </c>
      <c r="L301" s="159">
        <v>229943576424</v>
      </c>
      <c r="M301" s="76" t="s">
        <v>125</v>
      </c>
      <c r="N301" s="76" t="s">
        <v>129</v>
      </c>
      <c r="O301" s="76" t="s">
        <v>679</v>
      </c>
    </row>
    <row r="302" spans="1:15" ht="63.75" x14ac:dyDescent="0.25">
      <c r="A302" s="76" t="s">
        <v>171</v>
      </c>
      <c r="B302" s="76" t="s">
        <v>1066</v>
      </c>
      <c r="C302" s="76" t="s">
        <v>1067</v>
      </c>
      <c r="D302" s="82">
        <v>2021170010072</v>
      </c>
      <c r="E302" s="81" t="s">
        <v>676</v>
      </c>
      <c r="F302" s="81" t="s">
        <v>674</v>
      </c>
      <c r="G302" s="76">
        <v>1</v>
      </c>
      <c r="H302" s="76" t="s">
        <v>677</v>
      </c>
      <c r="I302" s="78">
        <v>1</v>
      </c>
      <c r="J302" s="118" t="s">
        <v>51</v>
      </c>
      <c r="K302" s="81" t="s">
        <v>680</v>
      </c>
      <c r="L302" s="159">
        <v>417600000</v>
      </c>
      <c r="M302" s="76" t="s">
        <v>125</v>
      </c>
      <c r="N302" s="76" t="s">
        <v>129</v>
      </c>
      <c r="O302" s="76" t="s">
        <v>679</v>
      </c>
    </row>
    <row r="303" spans="1:15" ht="63.75" x14ac:dyDescent="0.25">
      <c r="A303" s="76" t="s">
        <v>171</v>
      </c>
      <c r="B303" s="76" t="s">
        <v>1066</v>
      </c>
      <c r="C303" s="76" t="s">
        <v>1067</v>
      </c>
      <c r="D303" s="82">
        <v>2021170010072</v>
      </c>
      <c r="E303" s="81" t="s">
        <v>676</v>
      </c>
      <c r="F303" s="81" t="s">
        <v>674</v>
      </c>
      <c r="G303" s="76">
        <v>1</v>
      </c>
      <c r="H303" s="76" t="s">
        <v>677</v>
      </c>
      <c r="I303" s="78">
        <v>1</v>
      </c>
      <c r="J303" s="118" t="s">
        <v>51</v>
      </c>
      <c r="K303" s="81" t="s">
        <v>681</v>
      </c>
      <c r="L303" s="159">
        <v>1297172786</v>
      </c>
      <c r="M303" s="76" t="s">
        <v>125</v>
      </c>
      <c r="N303" s="76" t="s">
        <v>129</v>
      </c>
      <c r="O303" s="76" t="s">
        <v>679</v>
      </c>
    </row>
    <row r="304" spans="1:15" ht="63.75" x14ac:dyDescent="0.25">
      <c r="A304" s="76" t="s">
        <v>171</v>
      </c>
      <c r="B304" s="76" t="s">
        <v>1066</v>
      </c>
      <c r="C304" s="76" t="s">
        <v>1067</v>
      </c>
      <c r="D304" s="82">
        <v>2021170010072</v>
      </c>
      <c r="E304" s="81" t="s">
        <v>676</v>
      </c>
      <c r="F304" s="81" t="s">
        <v>674</v>
      </c>
      <c r="G304" s="76">
        <v>1</v>
      </c>
      <c r="H304" s="76" t="s">
        <v>677</v>
      </c>
      <c r="I304" s="78">
        <v>1</v>
      </c>
      <c r="J304" s="118" t="s">
        <v>51</v>
      </c>
      <c r="K304" s="81" t="s">
        <v>681</v>
      </c>
      <c r="L304" s="159">
        <v>100000000</v>
      </c>
      <c r="M304" s="76" t="s">
        <v>41</v>
      </c>
      <c r="N304" s="76" t="s">
        <v>129</v>
      </c>
      <c r="O304" s="76" t="s">
        <v>679</v>
      </c>
    </row>
    <row r="305" spans="1:15" ht="63.75" x14ac:dyDescent="0.25">
      <c r="A305" s="76" t="s">
        <v>171</v>
      </c>
      <c r="B305" s="76" t="s">
        <v>1066</v>
      </c>
      <c r="C305" s="76" t="s">
        <v>1067</v>
      </c>
      <c r="D305" s="82">
        <v>2021170010072</v>
      </c>
      <c r="E305" s="81" t="s">
        <v>676</v>
      </c>
      <c r="F305" s="81" t="s">
        <v>674</v>
      </c>
      <c r="G305" s="76">
        <v>1</v>
      </c>
      <c r="H305" s="76" t="s">
        <v>677</v>
      </c>
      <c r="I305" s="78">
        <v>1</v>
      </c>
      <c r="J305" s="118" t="s">
        <v>51</v>
      </c>
      <c r="K305" s="81" t="s">
        <v>682</v>
      </c>
      <c r="L305" s="159">
        <v>1002402798</v>
      </c>
      <c r="M305" s="76" t="s">
        <v>41</v>
      </c>
      <c r="N305" s="76" t="s">
        <v>129</v>
      </c>
      <c r="O305" s="76" t="s">
        <v>679</v>
      </c>
    </row>
    <row r="306" spans="1:15" ht="63.75" x14ac:dyDescent="0.25">
      <c r="A306" s="76" t="s">
        <v>171</v>
      </c>
      <c r="B306" s="76" t="s">
        <v>1066</v>
      </c>
      <c r="C306" s="76" t="s">
        <v>1067</v>
      </c>
      <c r="D306" s="82">
        <v>2021170010072</v>
      </c>
      <c r="E306" s="81" t="s">
        <v>676</v>
      </c>
      <c r="F306" s="81" t="s">
        <v>674</v>
      </c>
      <c r="G306" s="76">
        <v>1</v>
      </c>
      <c r="H306" s="76" t="s">
        <v>677</v>
      </c>
      <c r="I306" s="78">
        <v>1</v>
      </c>
      <c r="J306" s="118" t="s">
        <v>51</v>
      </c>
      <c r="K306" s="81" t="s">
        <v>683</v>
      </c>
      <c r="L306" s="159">
        <v>2676083788</v>
      </c>
      <c r="M306" s="76" t="s">
        <v>125</v>
      </c>
      <c r="N306" s="76" t="s">
        <v>129</v>
      </c>
      <c r="O306" s="76" t="s">
        <v>679</v>
      </c>
    </row>
    <row r="307" spans="1:15" ht="63.75" x14ac:dyDescent="0.25">
      <c r="A307" s="76" t="s">
        <v>171</v>
      </c>
      <c r="B307" s="76" t="s">
        <v>1066</v>
      </c>
      <c r="C307" s="76" t="s">
        <v>1067</v>
      </c>
      <c r="D307" s="82">
        <v>2021170010072</v>
      </c>
      <c r="E307" s="81" t="s">
        <v>676</v>
      </c>
      <c r="F307" s="81" t="s">
        <v>674</v>
      </c>
      <c r="G307" s="76">
        <v>1</v>
      </c>
      <c r="H307" s="76" t="s">
        <v>677</v>
      </c>
      <c r="I307" s="78">
        <v>1</v>
      </c>
      <c r="J307" s="118" t="s">
        <v>51</v>
      </c>
      <c r="K307" s="81" t="s">
        <v>684</v>
      </c>
      <c r="L307" s="159">
        <v>2046229084</v>
      </c>
      <c r="M307" s="76" t="s">
        <v>125</v>
      </c>
      <c r="N307" s="76" t="s">
        <v>129</v>
      </c>
      <c r="O307" s="76" t="s">
        <v>679</v>
      </c>
    </row>
    <row r="308" spans="1:15" ht="63.75" x14ac:dyDescent="0.25">
      <c r="A308" s="76" t="s">
        <v>171</v>
      </c>
      <c r="B308" s="76" t="s">
        <v>1066</v>
      </c>
      <c r="C308" s="76" t="s">
        <v>1067</v>
      </c>
      <c r="D308" s="82">
        <v>2021170010072</v>
      </c>
      <c r="E308" s="81" t="s">
        <v>676</v>
      </c>
      <c r="F308" s="81" t="s">
        <v>674</v>
      </c>
      <c r="G308" s="76">
        <v>1</v>
      </c>
      <c r="H308" s="76" t="s">
        <v>677</v>
      </c>
      <c r="I308" s="78">
        <v>1</v>
      </c>
      <c r="J308" s="118" t="s">
        <v>51</v>
      </c>
      <c r="K308" s="81" t="s">
        <v>685</v>
      </c>
      <c r="L308" s="159">
        <v>3492574729</v>
      </c>
      <c r="M308" s="76" t="s">
        <v>125</v>
      </c>
      <c r="N308" s="76" t="s">
        <v>129</v>
      </c>
      <c r="O308" s="76" t="s">
        <v>679</v>
      </c>
    </row>
    <row r="309" spans="1:15" ht="63.75" x14ac:dyDescent="0.25">
      <c r="A309" s="76" t="s">
        <v>171</v>
      </c>
      <c r="B309" s="76" t="s">
        <v>1066</v>
      </c>
      <c r="C309" s="76" t="s">
        <v>1067</v>
      </c>
      <c r="D309" s="82">
        <v>2021170010072</v>
      </c>
      <c r="E309" s="81" t="s">
        <v>676</v>
      </c>
      <c r="F309" s="81" t="s">
        <v>674</v>
      </c>
      <c r="G309" s="76">
        <v>1</v>
      </c>
      <c r="H309" s="76" t="s">
        <v>677</v>
      </c>
      <c r="I309" s="78">
        <v>1</v>
      </c>
      <c r="J309" s="118" t="s">
        <v>51</v>
      </c>
      <c r="K309" s="81" t="s">
        <v>686</v>
      </c>
      <c r="L309" s="159">
        <v>246783390</v>
      </c>
      <c r="M309" s="76" t="s">
        <v>125</v>
      </c>
      <c r="N309" s="76" t="s">
        <v>129</v>
      </c>
      <c r="O309" s="76" t="s">
        <v>679</v>
      </c>
    </row>
    <row r="310" spans="1:15" ht="63.75" x14ac:dyDescent="0.25">
      <c r="A310" s="76" t="s">
        <v>171</v>
      </c>
      <c r="B310" s="76" t="s">
        <v>1066</v>
      </c>
      <c r="C310" s="76" t="s">
        <v>1067</v>
      </c>
      <c r="D310" s="82">
        <v>2021170010072</v>
      </c>
      <c r="E310" s="81" t="s">
        <v>676</v>
      </c>
      <c r="F310" s="81" t="s">
        <v>674</v>
      </c>
      <c r="G310" s="76">
        <v>1</v>
      </c>
      <c r="H310" s="76" t="s">
        <v>677</v>
      </c>
      <c r="I310" s="78">
        <v>1</v>
      </c>
      <c r="J310" s="118" t="s">
        <v>51</v>
      </c>
      <c r="K310" s="81" t="s">
        <v>687</v>
      </c>
      <c r="L310" s="159">
        <v>700000000</v>
      </c>
      <c r="M310" s="76" t="s">
        <v>125</v>
      </c>
      <c r="N310" s="76" t="s">
        <v>129</v>
      </c>
      <c r="O310" s="76" t="s">
        <v>679</v>
      </c>
    </row>
    <row r="311" spans="1:15" ht="63.75" x14ac:dyDescent="0.25">
      <c r="A311" s="76" t="s">
        <v>171</v>
      </c>
      <c r="B311" s="76" t="s">
        <v>1066</v>
      </c>
      <c r="C311" s="76" t="s">
        <v>1067</v>
      </c>
      <c r="D311" s="82">
        <v>2021170010072</v>
      </c>
      <c r="E311" s="81" t="s">
        <v>676</v>
      </c>
      <c r="F311" s="81" t="s">
        <v>674</v>
      </c>
      <c r="G311" s="76">
        <v>1</v>
      </c>
      <c r="H311" s="76" t="s">
        <v>677</v>
      </c>
      <c r="I311" s="78">
        <v>1</v>
      </c>
      <c r="J311" s="118" t="s">
        <v>51</v>
      </c>
      <c r="K311" s="81" t="s">
        <v>687</v>
      </c>
      <c r="L311" s="159">
        <v>296300000</v>
      </c>
      <c r="M311" s="76" t="s">
        <v>41</v>
      </c>
      <c r="N311" s="76" t="s">
        <v>129</v>
      </c>
      <c r="O311" s="76" t="s">
        <v>679</v>
      </c>
    </row>
    <row r="312" spans="1:15" ht="51" x14ac:dyDescent="0.25">
      <c r="A312" s="76" t="s">
        <v>171</v>
      </c>
      <c r="B312" s="76" t="s">
        <v>221</v>
      </c>
      <c r="C312" s="76" t="s">
        <v>494</v>
      </c>
      <c r="D312" s="87">
        <v>2020170010029</v>
      </c>
      <c r="E312" s="117" t="s">
        <v>688</v>
      </c>
      <c r="F312" s="81" t="s">
        <v>689</v>
      </c>
      <c r="G312" s="92">
        <v>1</v>
      </c>
      <c r="H312" s="86" t="s">
        <v>690</v>
      </c>
      <c r="I312" s="108">
        <v>11764</v>
      </c>
      <c r="J312" s="81" t="s">
        <v>51</v>
      </c>
      <c r="K312" s="81" t="s">
        <v>691</v>
      </c>
      <c r="L312" s="157">
        <v>180802043</v>
      </c>
      <c r="M312" s="76" t="s">
        <v>41</v>
      </c>
      <c r="N312" s="109" t="s">
        <v>128</v>
      </c>
      <c r="O312" s="76" t="s">
        <v>692</v>
      </c>
    </row>
    <row r="313" spans="1:15" ht="51" x14ac:dyDescent="0.25">
      <c r="A313" s="76" t="s">
        <v>171</v>
      </c>
      <c r="B313" s="76" t="s">
        <v>221</v>
      </c>
      <c r="C313" s="76" t="s">
        <v>494</v>
      </c>
      <c r="D313" s="87">
        <v>2020170010029</v>
      </c>
      <c r="E313" s="117" t="s">
        <v>688</v>
      </c>
      <c r="F313" s="81" t="s">
        <v>689</v>
      </c>
      <c r="G313" s="92"/>
      <c r="H313" s="83" t="s">
        <v>693</v>
      </c>
      <c r="I313" s="108">
        <v>110</v>
      </c>
      <c r="J313" s="81" t="s">
        <v>51</v>
      </c>
      <c r="K313" s="117" t="s">
        <v>694</v>
      </c>
      <c r="L313" s="157">
        <v>300000000</v>
      </c>
      <c r="M313" s="76" t="s">
        <v>41</v>
      </c>
      <c r="N313" s="83" t="s">
        <v>128</v>
      </c>
      <c r="O313" s="76" t="s">
        <v>692</v>
      </c>
    </row>
    <row r="314" spans="1:15" ht="51" x14ac:dyDescent="0.25">
      <c r="A314" s="76" t="s">
        <v>171</v>
      </c>
      <c r="B314" s="76" t="s">
        <v>221</v>
      </c>
      <c r="C314" s="76" t="s">
        <v>494</v>
      </c>
      <c r="D314" s="87">
        <v>2020170010029</v>
      </c>
      <c r="E314" s="117" t="s">
        <v>688</v>
      </c>
      <c r="F314" s="81" t="s">
        <v>689</v>
      </c>
      <c r="G314" s="92"/>
      <c r="H314" s="86" t="s">
        <v>695</v>
      </c>
      <c r="I314" s="108">
        <v>800</v>
      </c>
      <c r="J314" s="81" t="s">
        <v>51</v>
      </c>
      <c r="K314" s="117" t="s">
        <v>696</v>
      </c>
      <c r="L314" s="157">
        <v>179900000</v>
      </c>
      <c r="M314" s="76" t="s">
        <v>41</v>
      </c>
      <c r="N314" s="83" t="s">
        <v>128</v>
      </c>
      <c r="O314" s="83" t="s">
        <v>697</v>
      </c>
    </row>
    <row r="315" spans="1:15" ht="51" x14ac:dyDescent="0.25">
      <c r="A315" s="76" t="s">
        <v>171</v>
      </c>
      <c r="B315" s="76" t="s">
        <v>221</v>
      </c>
      <c r="C315" s="76" t="s">
        <v>494</v>
      </c>
      <c r="D315" s="87">
        <v>2020170010029</v>
      </c>
      <c r="E315" s="117" t="s">
        <v>688</v>
      </c>
      <c r="F315" s="81" t="s">
        <v>689</v>
      </c>
      <c r="G315" s="92"/>
      <c r="H315" s="86" t="s">
        <v>698</v>
      </c>
      <c r="I315" s="108">
        <v>250</v>
      </c>
      <c r="J315" s="81" t="s">
        <v>51</v>
      </c>
      <c r="K315" s="117" t="s">
        <v>699</v>
      </c>
      <c r="L315" s="157">
        <v>300000000</v>
      </c>
      <c r="M315" s="76" t="s">
        <v>41</v>
      </c>
      <c r="N315" s="83" t="s">
        <v>128</v>
      </c>
      <c r="O315" s="83" t="s">
        <v>697</v>
      </c>
    </row>
    <row r="316" spans="1:15" ht="51" x14ac:dyDescent="0.25">
      <c r="A316" s="76" t="s">
        <v>171</v>
      </c>
      <c r="B316" s="76" t="s">
        <v>221</v>
      </c>
      <c r="C316" s="76" t="s">
        <v>494</v>
      </c>
      <c r="D316" s="87">
        <v>2020170010029</v>
      </c>
      <c r="E316" s="117" t="s">
        <v>688</v>
      </c>
      <c r="F316" s="81" t="s">
        <v>689</v>
      </c>
      <c r="G316" s="92"/>
      <c r="H316" s="86" t="s">
        <v>700</v>
      </c>
      <c r="I316" s="108">
        <v>700</v>
      </c>
      <c r="J316" s="81" t="s">
        <v>51</v>
      </c>
      <c r="K316" s="117" t="s">
        <v>701</v>
      </c>
      <c r="L316" s="157">
        <v>100000000</v>
      </c>
      <c r="M316" s="76" t="s">
        <v>41</v>
      </c>
      <c r="N316" s="83" t="s">
        <v>128</v>
      </c>
      <c r="O316" s="83" t="s">
        <v>692</v>
      </c>
    </row>
    <row r="317" spans="1:15" ht="51" x14ac:dyDescent="0.25">
      <c r="A317" s="76" t="s">
        <v>171</v>
      </c>
      <c r="B317" s="76" t="s">
        <v>221</v>
      </c>
      <c r="C317" s="76" t="s">
        <v>494</v>
      </c>
      <c r="D317" s="87">
        <v>2020170010029</v>
      </c>
      <c r="E317" s="117" t="s">
        <v>688</v>
      </c>
      <c r="F317" s="81" t="s">
        <v>689</v>
      </c>
      <c r="G317" s="92"/>
      <c r="H317" s="86" t="s">
        <v>702</v>
      </c>
      <c r="I317" s="110">
        <v>1</v>
      </c>
      <c r="J317" s="81" t="s">
        <v>51</v>
      </c>
      <c r="K317" s="117" t="s">
        <v>703</v>
      </c>
      <c r="L317" s="157">
        <f>73149957+66950000</f>
        <v>140099957</v>
      </c>
      <c r="M317" s="76" t="s">
        <v>41</v>
      </c>
      <c r="N317" s="83" t="s">
        <v>128</v>
      </c>
      <c r="O317" s="83" t="s">
        <v>704</v>
      </c>
    </row>
    <row r="318" spans="1:15" ht="51" x14ac:dyDescent="0.25">
      <c r="A318" s="76" t="s">
        <v>171</v>
      </c>
      <c r="B318" s="76" t="s">
        <v>221</v>
      </c>
      <c r="C318" s="76" t="s">
        <v>494</v>
      </c>
      <c r="D318" s="87">
        <v>2022170010085</v>
      </c>
      <c r="E318" s="117" t="s">
        <v>705</v>
      </c>
      <c r="F318" s="117" t="s">
        <v>496</v>
      </c>
      <c r="G318" s="83">
        <v>1</v>
      </c>
      <c r="H318" s="83" t="s">
        <v>497</v>
      </c>
      <c r="I318" s="85">
        <v>1</v>
      </c>
      <c r="J318" s="81" t="s">
        <v>51</v>
      </c>
      <c r="K318" s="117" t="s">
        <v>498</v>
      </c>
      <c r="L318" s="157">
        <v>168177390</v>
      </c>
      <c r="M318" s="76" t="s">
        <v>41</v>
      </c>
      <c r="N318" s="83" t="s">
        <v>128</v>
      </c>
      <c r="O318" s="83" t="s">
        <v>692</v>
      </c>
    </row>
    <row r="319" spans="1:15" ht="51" x14ac:dyDescent="0.25">
      <c r="A319" s="76" t="s">
        <v>171</v>
      </c>
      <c r="B319" s="76" t="s">
        <v>221</v>
      </c>
      <c r="C319" s="83" t="s">
        <v>727</v>
      </c>
      <c r="D319" s="89">
        <v>2020170010027</v>
      </c>
      <c r="E319" s="117" t="s">
        <v>706</v>
      </c>
      <c r="F319" s="126" t="s">
        <v>707</v>
      </c>
      <c r="G319" s="94">
        <v>1</v>
      </c>
      <c r="H319" s="109" t="s">
        <v>708</v>
      </c>
      <c r="I319" s="108">
        <v>4</v>
      </c>
      <c r="J319" s="81" t="s">
        <v>51</v>
      </c>
      <c r="K319" s="117" t="s">
        <v>709</v>
      </c>
      <c r="L319" s="171">
        <v>6626946266</v>
      </c>
      <c r="M319" s="76" t="s">
        <v>41</v>
      </c>
      <c r="N319" s="83" t="s">
        <v>128</v>
      </c>
      <c r="O319" s="83" t="s">
        <v>692</v>
      </c>
    </row>
    <row r="320" spans="1:15" ht="51" x14ac:dyDescent="0.25">
      <c r="A320" s="76" t="s">
        <v>171</v>
      </c>
      <c r="B320" s="76" t="s">
        <v>221</v>
      </c>
      <c r="C320" s="83" t="s">
        <v>727</v>
      </c>
      <c r="D320" s="89">
        <v>2020170010027</v>
      </c>
      <c r="E320" s="117" t="s">
        <v>706</v>
      </c>
      <c r="F320" s="126" t="s">
        <v>707</v>
      </c>
      <c r="G320" s="94"/>
      <c r="H320" s="109" t="s">
        <v>710</v>
      </c>
      <c r="I320" s="108">
        <v>39</v>
      </c>
      <c r="J320" s="81" t="s">
        <v>51</v>
      </c>
      <c r="K320" s="117" t="s">
        <v>711</v>
      </c>
      <c r="L320" s="171">
        <v>390000000</v>
      </c>
      <c r="M320" s="76" t="s">
        <v>41</v>
      </c>
      <c r="N320" s="83" t="s">
        <v>128</v>
      </c>
      <c r="O320" s="83" t="s">
        <v>692</v>
      </c>
    </row>
    <row r="321" spans="1:15" ht="51" x14ac:dyDescent="0.25">
      <c r="A321" s="76" t="s">
        <v>171</v>
      </c>
      <c r="B321" s="76" t="s">
        <v>221</v>
      </c>
      <c r="C321" s="83" t="s">
        <v>727</v>
      </c>
      <c r="D321" s="89">
        <v>2020170010027</v>
      </c>
      <c r="E321" s="117" t="s">
        <v>706</v>
      </c>
      <c r="F321" s="126" t="s">
        <v>707</v>
      </c>
      <c r="G321" s="94"/>
      <c r="H321" s="109" t="s">
        <v>712</v>
      </c>
      <c r="I321" s="108">
        <v>277</v>
      </c>
      <c r="J321" s="81" t="s">
        <v>51</v>
      </c>
      <c r="K321" s="117" t="s">
        <v>713</v>
      </c>
      <c r="L321" s="171">
        <v>3522834113</v>
      </c>
      <c r="M321" s="76" t="s">
        <v>41</v>
      </c>
      <c r="N321" s="83" t="s">
        <v>128</v>
      </c>
      <c r="O321" s="83" t="s">
        <v>692</v>
      </c>
    </row>
    <row r="322" spans="1:15" ht="51" x14ac:dyDescent="0.25">
      <c r="A322" s="76" t="s">
        <v>171</v>
      </c>
      <c r="B322" s="76" t="s">
        <v>221</v>
      </c>
      <c r="C322" s="83" t="s">
        <v>728</v>
      </c>
      <c r="D322" s="111">
        <v>2021170010075</v>
      </c>
      <c r="E322" s="117" t="s">
        <v>714</v>
      </c>
      <c r="F322" s="117" t="s">
        <v>517</v>
      </c>
      <c r="G322" s="106">
        <v>1</v>
      </c>
      <c r="H322" s="86" t="s">
        <v>518</v>
      </c>
      <c r="I322" s="83">
        <v>18</v>
      </c>
      <c r="J322" s="81" t="s">
        <v>51</v>
      </c>
      <c r="K322" s="117" t="s">
        <v>715</v>
      </c>
      <c r="L322" s="157">
        <v>694105262</v>
      </c>
      <c r="M322" s="76" t="s">
        <v>41</v>
      </c>
      <c r="N322" s="83" t="s">
        <v>128</v>
      </c>
      <c r="O322" s="83" t="s">
        <v>716</v>
      </c>
    </row>
    <row r="323" spans="1:15" ht="51" x14ac:dyDescent="0.25">
      <c r="A323" s="76" t="s">
        <v>171</v>
      </c>
      <c r="B323" s="76" t="s">
        <v>221</v>
      </c>
      <c r="C323" s="83" t="s">
        <v>728</v>
      </c>
      <c r="D323" s="111">
        <v>2021170010075</v>
      </c>
      <c r="E323" s="117" t="s">
        <v>714</v>
      </c>
      <c r="F323" s="117"/>
      <c r="G323" s="106"/>
      <c r="H323" s="86" t="s">
        <v>717</v>
      </c>
      <c r="I323" s="98">
        <v>210000</v>
      </c>
      <c r="J323" s="81" t="s">
        <v>51</v>
      </c>
      <c r="K323" s="117" t="s">
        <v>718</v>
      </c>
      <c r="L323" s="157">
        <f>280592738+120000000</f>
        <v>400592738</v>
      </c>
      <c r="M323" s="76" t="s">
        <v>41</v>
      </c>
      <c r="N323" s="83" t="s">
        <v>128</v>
      </c>
      <c r="O323" s="83" t="s">
        <v>716</v>
      </c>
    </row>
    <row r="324" spans="1:15" ht="51" x14ac:dyDescent="0.25">
      <c r="A324" s="76" t="s">
        <v>171</v>
      </c>
      <c r="B324" s="76" t="s">
        <v>221</v>
      </c>
      <c r="C324" s="83" t="s">
        <v>728</v>
      </c>
      <c r="D324" s="111">
        <v>2021170010077</v>
      </c>
      <c r="E324" s="117" t="s">
        <v>507</v>
      </c>
      <c r="F324" s="117" t="s">
        <v>517</v>
      </c>
      <c r="G324" s="83">
        <v>1</v>
      </c>
      <c r="H324" s="86" t="s">
        <v>717</v>
      </c>
      <c r="I324" s="112">
        <v>210000</v>
      </c>
      <c r="J324" s="117" t="s">
        <v>51</v>
      </c>
      <c r="K324" s="117" t="s">
        <v>519</v>
      </c>
      <c r="L324" s="172">
        <v>510000000</v>
      </c>
      <c r="M324" s="83" t="s">
        <v>41</v>
      </c>
      <c r="N324" s="83" t="s">
        <v>128</v>
      </c>
      <c r="O324" s="83" t="s">
        <v>716</v>
      </c>
    </row>
    <row r="325" spans="1:15" ht="51" x14ac:dyDescent="0.25">
      <c r="A325" s="76" t="s">
        <v>171</v>
      </c>
      <c r="B325" s="76" t="s">
        <v>221</v>
      </c>
      <c r="C325" s="83" t="s">
        <v>728</v>
      </c>
      <c r="D325" s="111">
        <v>2021170010075</v>
      </c>
      <c r="E325" s="117" t="s">
        <v>714</v>
      </c>
      <c r="F325" s="117" t="s">
        <v>719</v>
      </c>
      <c r="G325" s="94">
        <v>1</v>
      </c>
      <c r="H325" s="86" t="s">
        <v>720</v>
      </c>
      <c r="I325" s="108">
        <v>198</v>
      </c>
      <c r="J325" s="81" t="s">
        <v>51</v>
      </c>
      <c r="K325" s="117" t="s">
        <v>721</v>
      </c>
      <c r="L325" s="157">
        <v>1296072356</v>
      </c>
      <c r="M325" s="76" t="s">
        <v>41</v>
      </c>
      <c r="N325" s="83" t="s">
        <v>128</v>
      </c>
      <c r="O325" s="83" t="s">
        <v>716</v>
      </c>
    </row>
    <row r="326" spans="1:15" ht="51" x14ac:dyDescent="0.25">
      <c r="A326" s="76" t="s">
        <v>171</v>
      </c>
      <c r="B326" s="76" t="s">
        <v>221</v>
      </c>
      <c r="C326" s="83" t="s">
        <v>728</v>
      </c>
      <c r="D326" s="111">
        <v>2021170010075</v>
      </c>
      <c r="E326" s="117" t="s">
        <v>714</v>
      </c>
      <c r="F326" s="117" t="s">
        <v>719</v>
      </c>
      <c r="G326" s="94"/>
      <c r="H326" s="86" t="s">
        <v>722</v>
      </c>
      <c r="I326" s="108">
        <v>19</v>
      </c>
      <c r="J326" s="81" t="s">
        <v>51</v>
      </c>
      <c r="K326" s="117" t="s">
        <v>723</v>
      </c>
      <c r="L326" s="157">
        <v>2388927644</v>
      </c>
      <c r="M326" s="76" t="s">
        <v>41</v>
      </c>
      <c r="N326" s="83" t="s">
        <v>128</v>
      </c>
      <c r="O326" s="83" t="s">
        <v>716</v>
      </c>
    </row>
    <row r="327" spans="1:15" ht="51" x14ac:dyDescent="0.25">
      <c r="A327" s="76" t="s">
        <v>171</v>
      </c>
      <c r="B327" s="76" t="s">
        <v>221</v>
      </c>
      <c r="C327" s="83" t="s">
        <v>728</v>
      </c>
      <c r="D327" s="111">
        <v>2021170010075</v>
      </c>
      <c r="E327" s="117" t="s">
        <v>714</v>
      </c>
      <c r="F327" s="117" t="s">
        <v>724</v>
      </c>
      <c r="G327" s="83">
        <v>19</v>
      </c>
      <c r="H327" s="109" t="s">
        <v>725</v>
      </c>
      <c r="I327" s="83">
        <v>19</v>
      </c>
      <c r="J327" s="81" t="s">
        <v>51</v>
      </c>
      <c r="K327" s="117" t="s">
        <v>726</v>
      </c>
      <c r="L327" s="157">
        <v>1596000000</v>
      </c>
      <c r="M327" s="76" t="s">
        <v>41</v>
      </c>
      <c r="N327" s="83" t="s">
        <v>128</v>
      </c>
      <c r="O327" s="83" t="s">
        <v>716</v>
      </c>
    </row>
    <row r="328" spans="1:15" ht="63.75" x14ac:dyDescent="0.25">
      <c r="A328" s="83" t="s">
        <v>729</v>
      </c>
      <c r="B328" s="76" t="s">
        <v>730</v>
      </c>
      <c r="C328" s="76" t="s">
        <v>1074</v>
      </c>
      <c r="D328" s="82">
        <v>2021170010067</v>
      </c>
      <c r="E328" s="81" t="s">
        <v>731</v>
      </c>
      <c r="F328" s="81" t="s">
        <v>732</v>
      </c>
      <c r="G328" s="83">
        <v>1</v>
      </c>
      <c r="H328" s="76" t="str">
        <f>[1]DETALLE!$P$173</f>
        <v>Desarrollar una estrategia anual de promoción de adaptación de sistemas productivos agropecuarios de uso sostenible en el cuatrienio</v>
      </c>
      <c r="I328" s="90">
        <v>1</v>
      </c>
      <c r="J328" s="118" t="s">
        <v>733</v>
      </c>
      <c r="K328" s="81" t="s">
        <v>734</v>
      </c>
      <c r="L328" s="164">
        <f>1030707469-500000000-10000000+435000+62</f>
        <v>521142531</v>
      </c>
      <c r="M328" s="76" t="s">
        <v>41</v>
      </c>
      <c r="N328" s="76" t="s">
        <v>123</v>
      </c>
      <c r="O328" s="76" t="s">
        <v>372</v>
      </c>
    </row>
    <row r="329" spans="1:15" ht="63.75" x14ac:dyDescent="0.25">
      <c r="A329" s="83" t="s">
        <v>729</v>
      </c>
      <c r="B329" s="76" t="s">
        <v>730</v>
      </c>
      <c r="C329" s="76" t="s">
        <v>1074</v>
      </c>
      <c r="D329" s="82">
        <v>2021170010067</v>
      </c>
      <c r="E329" s="81" t="s">
        <v>731</v>
      </c>
      <c r="F329" s="81" t="s">
        <v>732</v>
      </c>
      <c r="G329" s="83">
        <v>1</v>
      </c>
      <c r="H329" s="76" t="str">
        <f>[1]DETALLE!$P$173</f>
        <v>Desarrollar una estrategia anual de promoción de adaptación de sistemas productivos agropecuarios de uso sostenible en el cuatrienio</v>
      </c>
      <c r="I329" s="113">
        <v>1</v>
      </c>
      <c r="J329" s="118" t="s">
        <v>733</v>
      </c>
      <c r="K329" s="81" t="s">
        <v>735</v>
      </c>
      <c r="L329" s="153">
        <v>500000000</v>
      </c>
      <c r="M329" s="76" t="s">
        <v>41</v>
      </c>
      <c r="N329" s="76" t="s">
        <v>123</v>
      </c>
      <c r="O329" s="76" t="s">
        <v>372</v>
      </c>
    </row>
    <row r="330" spans="1:15" ht="63.75" x14ac:dyDescent="0.25">
      <c r="A330" s="83" t="s">
        <v>729</v>
      </c>
      <c r="B330" s="76" t="s">
        <v>730</v>
      </c>
      <c r="C330" s="76" t="s">
        <v>1074</v>
      </c>
      <c r="D330" s="82">
        <v>2021170010067</v>
      </c>
      <c r="E330" s="81" t="s">
        <v>731</v>
      </c>
      <c r="F330" s="81" t="s">
        <v>732</v>
      </c>
      <c r="G330" s="83">
        <v>1</v>
      </c>
      <c r="H330" s="76" t="str">
        <f>[1]DETALLE!$P$173</f>
        <v>Desarrollar una estrategia anual de promoción de adaptación de sistemas productivos agropecuarios de uso sostenible en el cuatrienio</v>
      </c>
      <c r="I330" s="113">
        <v>1</v>
      </c>
      <c r="J330" s="118" t="s">
        <v>736</v>
      </c>
      <c r="K330" s="81" t="s">
        <v>737</v>
      </c>
      <c r="L330" s="153">
        <v>10000000</v>
      </c>
      <c r="M330" s="76" t="s">
        <v>41</v>
      </c>
      <c r="N330" s="76" t="s">
        <v>123</v>
      </c>
      <c r="O330" s="76" t="s">
        <v>372</v>
      </c>
    </row>
    <row r="331" spans="1:15" ht="89.25" x14ac:dyDescent="0.25">
      <c r="A331" s="83" t="s">
        <v>729</v>
      </c>
      <c r="B331" s="76" t="s">
        <v>730</v>
      </c>
      <c r="C331" s="76" t="s">
        <v>1074</v>
      </c>
      <c r="D331" s="82">
        <v>2021170010067</v>
      </c>
      <c r="E331" s="81" t="s">
        <v>731</v>
      </c>
      <c r="F331" s="81" t="s">
        <v>732</v>
      </c>
      <c r="G331" s="83">
        <v>1</v>
      </c>
      <c r="H331" s="76" t="str">
        <f>[1]DETALLE!$P$174</f>
        <v xml:space="preserve">Establecer procesos de producción, elaboración, transformación y conservación de los alimentos a 80 familias beneficiarias del proceso de formalización de tierras de Manizales </v>
      </c>
      <c r="I331" s="90">
        <v>10</v>
      </c>
      <c r="J331" s="118" t="s">
        <v>738</v>
      </c>
      <c r="K331" s="81" t="s">
        <v>734</v>
      </c>
      <c r="L331" s="153">
        <f>[2]BPIM!$C$11</f>
        <v>70650000</v>
      </c>
      <c r="M331" s="76" t="s">
        <v>41</v>
      </c>
      <c r="N331" s="76" t="s">
        <v>123</v>
      </c>
      <c r="O331" s="76" t="s">
        <v>372</v>
      </c>
    </row>
    <row r="332" spans="1:15" ht="51" x14ac:dyDescent="0.25">
      <c r="A332" s="83" t="s">
        <v>729</v>
      </c>
      <c r="B332" s="76" t="s">
        <v>730</v>
      </c>
      <c r="C332" s="76" t="s">
        <v>1074</v>
      </c>
      <c r="D332" s="82">
        <v>2021170010067</v>
      </c>
      <c r="E332" s="81" t="s">
        <v>731</v>
      </c>
      <c r="F332" s="81" t="s">
        <v>732</v>
      </c>
      <c r="G332" s="83">
        <v>1</v>
      </c>
      <c r="H332" s="76" t="str">
        <f>[1]DETALLE!$P$175</f>
        <v>Prestar 200 servicios de extensión agropecuaria a usuarios del municipio de Manizales</v>
      </c>
      <c r="I332" s="90">
        <v>50</v>
      </c>
      <c r="J332" s="117" t="s">
        <v>739</v>
      </c>
      <c r="K332" s="81" t="s">
        <v>734</v>
      </c>
      <c r="L332" s="153">
        <f>[2]BPIM!$C$12+[2]BPIM!$F$12-435000-62</f>
        <v>409207612</v>
      </c>
      <c r="M332" s="76" t="s">
        <v>41</v>
      </c>
      <c r="N332" s="76" t="s">
        <v>123</v>
      </c>
      <c r="O332" s="76" t="s">
        <v>372</v>
      </c>
    </row>
    <row r="333" spans="1:15" ht="63.75" x14ac:dyDescent="0.25">
      <c r="A333" s="83" t="s">
        <v>729</v>
      </c>
      <c r="B333" s="76" t="s">
        <v>730</v>
      </c>
      <c r="C333" s="76" t="s">
        <v>1074</v>
      </c>
      <c r="D333" s="82">
        <v>2021170010067</v>
      </c>
      <c r="E333" s="81" t="s">
        <v>731</v>
      </c>
      <c r="F333" s="81" t="s">
        <v>732</v>
      </c>
      <c r="G333" s="83">
        <v>1</v>
      </c>
      <c r="H333" s="76" t="str">
        <f>[1]DETALLE!$P$176</f>
        <v>Incentivar a 680 productores rurales a través de tasas de compensación para el fortalecimiento productivo y comercial.</v>
      </c>
      <c r="I333" s="113">
        <v>170</v>
      </c>
      <c r="J333" s="81" t="s">
        <v>740</v>
      </c>
      <c r="K333" s="81" t="s">
        <v>737</v>
      </c>
      <c r="L333" s="153">
        <v>150000000</v>
      </c>
      <c r="M333" s="76" t="s">
        <v>41</v>
      </c>
      <c r="N333" s="76" t="s">
        <v>123</v>
      </c>
      <c r="O333" s="76" t="s">
        <v>372</v>
      </c>
    </row>
    <row r="334" spans="1:15" ht="38.25" x14ac:dyDescent="0.25">
      <c r="A334" s="83" t="s">
        <v>729</v>
      </c>
      <c r="B334" s="76" t="s">
        <v>730</v>
      </c>
      <c r="C334" s="76" t="s">
        <v>1074</v>
      </c>
      <c r="D334" s="82">
        <v>2021170010067</v>
      </c>
      <c r="E334" s="81" t="s">
        <v>731</v>
      </c>
      <c r="F334" s="81" t="s">
        <v>732</v>
      </c>
      <c r="G334" s="83">
        <v>1</v>
      </c>
      <c r="H334" s="76" t="str">
        <f>[1]DETALLE!$P$177</f>
        <v>Implementar una estrategia de producción de alimentos para autoconsumo en el cuatrienio</v>
      </c>
      <c r="I334" s="97">
        <v>0.25</v>
      </c>
      <c r="J334" s="118" t="s">
        <v>741</v>
      </c>
      <c r="K334" s="81" t="s">
        <v>734</v>
      </c>
      <c r="L334" s="153">
        <f>[2]BPIM!$C$14+100000000</f>
        <v>194999857</v>
      </c>
      <c r="M334" s="76" t="s">
        <v>41</v>
      </c>
      <c r="N334" s="76" t="s">
        <v>123</v>
      </c>
      <c r="O334" s="76" t="s">
        <v>372</v>
      </c>
    </row>
    <row r="335" spans="1:15" ht="51" x14ac:dyDescent="0.25">
      <c r="A335" s="83" t="s">
        <v>729</v>
      </c>
      <c r="B335" s="76" t="s">
        <v>730</v>
      </c>
      <c r="C335" s="76" t="s">
        <v>1074</v>
      </c>
      <c r="D335" s="82">
        <v>2021170010067</v>
      </c>
      <c r="E335" s="81" t="s">
        <v>731</v>
      </c>
      <c r="F335" s="81" t="s">
        <v>742</v>
      </c>
      <c r="G335" s="83">
        <v>1</v>
      </c>
      <c r="H335" s="76" t="str">
        <f>[1]DETALLE!$P$178</f>
        <v>Incentivar la renovación de 8 millones de arboles para fomentar la productividad del café</v>
      </c>
      <c r="I335" s="113">
        <v>2000000</v>
      </c>
      <c r="J335" s="118" t="s">
        <v>743</v>
      </c>
      <c r="K335" s="81" t="s">
        <v>744</v>
      </c>
      <c r="L335" s="153">
        <f>[2]BPIM!$C$16</f>
        <v>496400000</v>
      </c>
      <c r="M335" s="76" t="s">
        <v>41</v>
      </c>
      <c r="N335" s="76" t="s">
        <v>123</v>
      </c>
      <c r="O335" s="76" t="s">
        <v>372</v>
      </c>
    </row>
    <row r="336" spans="1:15" ht="38.25" x14ac:dyDescent="0.25">
      <c r="A336" s="83" t="s">
        <v>729</v>
      </c>
      <c r="B336" s="76" t="s">
        <v>730</v>
      </c>
      <c r="C336" s="76" t="s">
        <v>1074</v>
      </c>
      <c r="D336" s="82">
        <v>2021170010067</v>
      </c>
      <c r="E336" s="81" t="s">
        <v>731</v>
      </c>
      <c r="F336" s="81" t="s">
        <v>742</v>
      </c>
      <c r="G336" s="83">
        <v>1</v>
      </c>
      <c r="H336" s="76" t="str">
        <f>[1]DETALLE!$P$179</f>
        <v xml:space="preserve">Realizar 8 actividades de promoción y difusión de cafés especiales </v>
      </c>
      <c r="I336" s="90">
        <v>2</v>
      </c>
      <c r="J336" s="118" t="s">
        <v>745</v>
      </c>
      <c r="K336" s="81" t="s">
        <v>744</v>
      </c>
      <c r="L336" s="153">
        <f>[2]BPIM!$C$17+[2]BPIM!$F$18</f>
        <v>530000000</v>
      </c>
      <c r="M336" s="76" t="s">
        <v>41</v>
      </c>
      <c r="N336" s="76" t="s">
        <v>123</v>
      </c>
      <c r="O336" s="76" t="s">
        <v>372</v>
      </c>
    </row>
    <row r="337" spans="1:15" ht="38.25" x14ac:dyDescent="0.25">
      <c r="A337" s="83" t="s">
        <v>729</v>
      </c>
      <c r="B337" s="76" t="s">
        <v>730</v>
      </c>
      <c r="C337" s="76" t="s">
        <v>1074</v>
      </c>
      <c r="D337" s="82">
        <v>2021170010067</v>
      </c>
      <c r="E337" s="81" t="s">
        <v>731</v>
      </c>
      <c r="F337" s="81" t="s">
        <v>742</v>
      </c>
      <c r="G337" s="83">
        <v>1</v>
      </c>
      <c r="H337" s="76" t="str">
        <f>[1]DETALLE!$P$180</f>
        <v>Incentivar el mejoramiento de la infraestructura cafetera en 400 predios rurales</v>
      </c>
      <c r="I337" s="90">
        <v>100</v>
      </c>
      <c r="J337" s="118" t="s">
        <v>745</v>
      </c>
      <c r="K337" s="81" t="s">
        <v>744</v>
      </c>
      <c r="L337" s="153">
        <f>[2]BPIM!$C$19</f>
        <v>220800000</v>
      </c>
      <c r="M337" s="76" t="s">
        <v>41</v>
      </c>
      <c r="N337" s="76" t="s">
        <v>123</v>
      </c>
      <c r="O337" s="76" t="s">
        <v>372</v>
      </c>
    </row>
    <row r="338" spans="1:15" ht="38.25" x14ac:dyDescent="0.25">
      <c r="A338" s="83" t="s">
        <v>729</v>
      </c>
      <c r="B338" s="76" t="s">
        <v>730</v>
      </c>
      <c r="C338" s="76" t="s">
        <v>1074</v>
      </c>
      <c r="D338" s="82">
        <v>2021170010067</v>
      </c>
      <c r="E338" s="81" t="s">
        <v>731</v>
      </c>
      <c r="F338" s="81" t="s">
        <v>742</v>
      </c>
      <c r="G338" s="83">
        <v>1</v>
      </c>
      <c r="H338" s="76" t="str">
        <f>[1]DETALLE!$P$181</f>
        <v>Incentivar el tratamiento de residuos postcosecha en 80 predios cafeteros</v>
      </c>
      <c r="I338" s="90">
        <v>20</v>
      </c>
      <c r="J338" s="118" t="s">
        <v>745</v>
      </c>
      <c r="K338" s="81" t="s">
        <v>744</v>
      </c>
      <c r="L338" s="153">
        <f>[2]BPIM!$C$20</f>
        <v>55800000</v>
      </c>
      <c r="M338" s="76" t="s">
        <v>41</v>
      </c>
      <c r="N338" s="76" t="s">
        <v>123</v>
      </c>
      <c r="O338" s="76" t="s">
        <v>372</v>
      </c>
    </row>
    <row r="339" spans="1:15" ht="38.25" x14ac:dyDescent="0.25">
      <c r="A339" s="83" t="s">
        <v>729</v>
      </c>
      <c r="B339" s="76" t="s">
        <v>730</v>
      </c>
      <c r="C339" s="76" t="s">
        <v>1074</v>
      </c>
      <c r="D339" s="82">
        <v>2021170010067</v>
      </c>
      <c r="E339" s="81" t="s">
        <v>731</v>
      </c>
      <c r="F339" s="81" t="s">
        <v>742</v>
      </c>
      <c r="G339" s="83">
        <v>1</v>
      </c>
      <c r="H339" s="76" t="str">
        <f>[1]DETALLE!$P$182</f>
        <v>Mejorar la infraestructura comunitaria en 20 zonas Cafeteras</v>
      </c>
      <c r="I339" s="90">
        <v>5</v>
      </c>
      <c r="J339" s="118" t="s">
        <v>745</v>
      </c>
      <c r="K339" s="81" t="s">
        <v>744</v>
      </c>
      <c r="L339" s="153">
        <f>[2]BPIM!$C$21</f>
        <v>27000000</v>
      </c>
      <c r="M339" s="76" t="s">
        <v>41</v>
      </c>
      <c r="N339" s="76" t="s">
        <v>123</v>
      </c>
      <c r="O339" s="76" t="s">
        <v>372</v>
      </c>
    </row>
    <row r="340" spans="1:15" ht="89.25" x14ac:dyDescent="0.25">
      <c r="A340" s="83" t="s">
        <v>729</v>
      </c>
      <c r="B340" s="76" t="s">
        <v>730</v>
      </c>
      <c r="C340" s="76" t="s">
        <v>1074</v>
      </c>
      <c r="D340" s="82">
        <v>2021170010067</v>
      </c>
      <c r="E340" s="81" t="s">
        <v>731</v>
      </c>
      <c r="F340" s="81" t="s">
        <v>746</v>
      </c>
      <c r="G340" s="83">
        <v>1</v>
      </c>
      <c r="H340" s="76" t="str">
        <f>[1]DETALLE!$P$183</f>
        <v>Fortalecer la cooperación de 40 pequeños y medianos productores para potenciar el desarrollo local mediante el incremento de la productividad y la sostenibilidad de las actividades económicas rurales</v>
      </c>
      <c r="I340" s="90">
        <v>10</v>
      </c>
      <c r="J340" s="81" t="s">
        <v>51</v>
      </c>
      <c r="K340" s="81" t="s">
        <v>747</v>
      </c>
      <c r="L340" s="153">
        <v>75000000</v>
      </c>
      <c r="M340" s="76" t="s">
        <v>41</v>
      </c>
      <c r="N340" s="76" t="s">
        <v>123</v>
      </c>
      <c r="O340" s="76" t="s">
        <v>372</v>
      </c>
    </row>
    <row r="341" spans="1:15" ht="63.75" x14ac:dyDescent="0.25">
      <c r="A341" s="83" t="s">
        <v>729</v>
      </c>
      <c r="B341" s="76" t="s">
        <v>730</v>
      </c>
      <c r="C341" s="76" t="s">
        <v>1074</v>
      </c>
      <c r="D341" s="82">
        <v>2021170010067</v>
      </c>
      <c r="E341" s="81" t="s">
        <v>731</v>
      </c>
      <c r="F341" s="81" t="s">
        <v>746</v>
      </c>
      <c r="G341" s="83">
        <v>1</v>
      </c>
      <c r="H341" s="76" t="str">
        <f>[1]DETALLE!$P$185</f>
        <v>Diseñar un programa de apoyo a la comercialización de pequeños y medianos productores de Manizales  en el cuatrienio</v>
      </c>
      <c r="I341" s="97">
        <v>0.25</v>
      </c>
      <c r="J341" s="118" t="s">
        <v>748</v>
      </c>
      <c r="K341" s="81" t="s">
        <v>747</v>
      </c>
      <c r="L341" s="153">
        <v>75000000</v>
      </c>
      <c r="M341" s="76" t="s">
        <v>41</v>
      </c>
      <c r="N341" s="76" t="s">
        <v>123</v>
      </c>
      <c r="O341" s="76" t="s">
        <v>372</v>
      </c>
    </row>
    <row r="342" spans="1:15" ht="51" x14ac:dyDescent="0.25">
      <c r="A342" s="83" t="s">
        <v>729</v>
      </c>
      <c r="B342" s="76" t="s">
        <v>730</v>
      </c>
      <c r="C342" s="76" t="s">
        <v>1074</v>
      </c>
      <c r="D342" s="82">
        <v>2021170010067</v>
      </c>
      <c r="E342" s="81" t="s">
        <v>731</v>
      </c>
      <c r="F342" s="81" t="s">
        <v>746</v>
      </c>
      <c r="G342" s="83">
        <v>1</v>
      </c>
      <c r="H342" s="76" t="str">
        <f>[1]DETALLE!$P$186</f>
        <v xml:space="preserve">Desarrollar un programa de fortalecimiento de capacidades productivas </v>
      </c>
      <c r="I342" s="97">
        <v>0.25</v>
      </c>
      <c r="J342" s="118" t="s">
        <v>749</v>
      </c>
      <c r="K342" s="81" t="s">
        <v>737</v>
      </c>
      <c r="L342" s="153">
        <v>100000000</v>
      </c>
      <c r="M342" s="76" t="s">
        <v>41</v>
      </c>
      <c r="N342" s="76" t="s">
        <v>123</v>
      </c>
      <c r="O342" s="76" t="s">
        <v>372</v>
      </c>
    </row>
    <row r="343" spans="1:15" ht="51" x14ac:dyDescent="0.25">
      <c r="A343" s="76" t="s">
        <v>34</v>
      </c>
      <c r="B343" s="86" t="s">
        <v>750</v>
      </c>
      <c r="C343" s="86" t="s">
        <v>751</v>
      </c>
      <c r="D343" s="82">
        <v>2021170010073</v>
      </c>
      <c r="E343" s="118" t="s">
        <v>752</v>
      </c>
      <c r="F343" s="118" t="s">
        <v>753</v>
      </c>
      <c r="G343" s="76">
        <v>1</v>
      </c>
      <c r="H343" s="86" t="s">
        <v>754</v>
      </c>
      <c r="I343" s="76">
        <v>15</v>
      </c>
      <c r="J343" s="81" t="s">
        <v>51</v>
      </c>
      <c r="K343" s="81" t="s">
        <v>755</v>
      </c>
      <c r="L343" s="152">
        <v>2530604470</v>
      </c>
      <c r="M343" s="76" t="s">
        <v>41</v>
      </c>
      <c r="N343" s="76" t="s">
        <v>132</v>
      </c>
      <c r="O343" s="76" t="s">
        <v>756</v>
      </c>
    </row>
    <row r="344" spans="1:15" ht="51" x14ac:dyDescent="0.25">
      <c r="A344" s="76" t="s">
        <v>34</v>
      </c>
      <c r="B344" s="86" t="s">
        <v>750</v>
      </c>
      <c r="C344" s="86" t="s">
        <v>751</v>
      </c>
      <c r="D344" s="82">
        <v>2021170010073</v>
      </c>
      <c r="E344" s="118" t="s">
        <v>752</v>
      </c>
      <c r="F344" s="118" t="s">
        <v>757</v>
      </c>
      <c r="G344" s="76">
        <v>1</v>
      </c>
      <c r="H344" s="86" t="s">
        <v>758</v>
      </c>
      <c r="I344" s="79">
        <v>1</v>
      </c>
      <c r="J344" s="81" t="s">
        <v>51</v>
      </c>
      <c r="K344" s="81" t="s">
        <v>755</v>
      </c>
      <c r="L344" s="152">
        <v>1903509339</v>
      </c>
      <c r="M344" s="76" t="s">
        <v>41</v>
      </c>
      <c r="N344" s="76" t="s">
        <v>140</v>
      </c>
      <c r="O344" s="76" t="s">
        <v>759</v>
      </c>
    </row>
    <row r="345" spans="1:15" ht="51" x14ac:dyDescent="0.25">
      <c r="A345" s="76" t="s">
        <v>34</v>
      </c>
      <c r="B345" s="86" t="s">
        <v>750</v>
      </c>
      <c r="C345" s="86" t="s">
        <v>751</v>
      </c>
      <c r="D345" s="82">
        <v>2021170010073</v>
      </c>
      <c r="E345" s="118" t="s">
        <v>752</v>
      </c>
      <c r="F345" s="118" t="s">
        <v>760</v>
      </c>
      <c r="G345" s="86">
        <v>1</v>
      </c>
      <c r="H345" s="86" t="s">
        <v>761</v>
      </c>
      <c r="I345" s="86">
        <v>1</v>
      </c>
      <c r="J345" s="81" t="s">
        <v>51</v>
      </c>
      <c r="K345" s="118" t="s">
        <v>762</v>
      </c>
      <c r="L345" s="152">
        <v>70000000</v>
      </c>
      <c r="M345" s="76" t="s">
        <v>41</v>
      </c>
      <c r="N345" s="86" t="s">
        <v>140</v>
      </c>
      <c r="O345" s="76" t="s">
        <v>759</v>
      </c>
    </row>
    <row r="346" spans="1:15" ht="63.75" x14ac:dyDescent="0.25">
      <c r="A346" s="76" t="s">
        <v>34</v>
      </c>
      <c r="B346" s="86" t="s">
        <v>750</v>
      </c>
      <c r="C346" s="86" t="s">
        <v>751</v>
      </c>
      <c r="D346" s="82">
        <v>2021170010073</v>
      </c>
      <c r="E346" s="118" t="s">
        <v>752</v>
      </c>
      <c r="F346" s="118" t="s">
        <v>760</v>
      </c>
      <c r="G346" s="86">
        <v>1</v>
      </c>
      <c r="H346" s="86" t="s">
        <v>763</v>
      </c>
      <c r="I346" s="86">
        <v>1</v>
      </c>
      <c r="J346" s="81" t="s">
        <v>51</v>
      </c>
      <c r="K346" s="118" t="s">
        <v>764</v>
      </c>
      <c r="L346" s="152">
        <v>202049015.00275221</v>
      </c>
      <c r="M346" s="76" t="s">
        <v>41</v>
      </c>
      <c r="N346" s="86" t="s">
        <v>140</v>
      </c>
      <c r="O346" s="76" t="s">
        <v>759</v>
      </c>
    </row>
    <row r="347" spans="1:15" ht="63.75" x14ac:dyDescent="0.25">
      <c r="A347" s="76" t="s">
        <v>34</v>
      </c>
      <c r="B347" s="86" t="s">
        <v>750</v>
      </c>
      <c r="C347" s="86" t="s">
        <v>751</v>
      </c>
      <c r="D347" s="82">
        <v>2021170010073</v>
      </c>
      <c r="E347" s="118" t="s">
        <v>752</v>
      </c>
      <c r="F347" s="118" t="s">
        <v>760</v>
      </c>
      <c r="G347" s="86">
        <v>1</v>
      </c>
      <c r="H347" s="86" t="s">
        <v>763</v>
      </c>
      <c r="I347" s="86">
        <v>1</v>
      </c>
      <c r="J347" s="81" t="s">
        <v>51</v>
      </c>
      <c r="K347" s="118" t="s">
        <v>765</v>
      </c>
      <c r="L347" s="152">
        <v>254166666</v>
      </c>
      <c r="M347" s="76" t="s">
        <v>41</v>
      </c>
      <c r="N347" s="86" t="s">
        <v>140</v>
      </c>
      <c r="O347" s="76" t="s">
        <v>759</v>
      </c>
    </row>
    <row r="348" spans="1:15" ht="51" x14ac:dyDescent="0.25">
      <c r="A348" s="76" t="s">
        <v>34</v>
      </c>
      <c r="B348" s="86" t="s">
        <v>750</v>
      </c>
      <c r="C348" s="86" t="s">
        <v>751</v>
      </c>
      <c r="D348" s="82">
        <v>2021170010073</v>
      </c>
      <c r="E348" s="118" t="s">
        <v>752</v>
      </c>
      <c r="F348" s="118" t="s">
        <v>766</v>
      </c>
      <c r="G348" s="86">
        <v>1</v>
      </c>
      <c r="H348" s="86" t="s">
        <v>767</v>
      </c>
      <c r="I348" s="86">
        <v>0</v>
      </c>
      <c r="J348" s="81" t="s">
        <v>51</v>
      </c>
      <c r="K348" s="118" t="s">
        <v>764</v>
      </c>
      <c r="L348" s="152">
        <v>1203698232</v>
      </c>
      <c r="M348" s="76" t="s">
        <v>41</v>
      </c>
      <c r="N348" s="76" t="s">
        <v>140</v>
      </c>
      <c r="O348" s="76" t="s">
        <v>759</v>
      </c>
    </row>
    <row r="349" spans="1:15" ht="51" x14ac:dyDescent="0.25">
      <c r="A349" s="76" t="s">
        <v>34</v>
      </c>
      <c r="B349" s="86" t="s">
        <v>750</v>
      </c>
      <c r="C349" s="86" t="s">
        <v>751</v>
      </c>
      <c r="D349" s="82">
        <v>2021170010073</v>
      </c>
      <c r="E349" s="118" t="s">
        <v>752</v>
      </c>
      <c r="F349" s="118" t="s">
        <v>766</v>
      </c>
      <c r="G349" s="86">
        <v>1</v>
      </c>
      <c r="H349" s="86" t="s">
        <v>768</v>
      </c>
      <c r="I349" s="86">
        <v>1</v>
      </c>
      <c r="J349" s="81" t="s">
        <v>51</v>
      </c>
      <c r="K349" s="118" t="s">
        <v>764</v>
      </c>
      <c r="L349" s="152">
        <v>1629738486</v>
      </c>
      <c r="M349" s="76" t="s">
        <v>41</v>
      </c>
      <c r="N349" s="76" t="s">
        <v>140</v>
      </c>
      <c r="O349" s="76" t="s">
        <v>759</v>
      </c>
    </row>
    <row r="350" spans="1:15" ht="63.75" x14ac:dyDescent="0.25">
      <c r="A350" s="76" t="s">
        <v>34</v>
      </c>
      <c r="B350" s="86" t="s">
        <v>750</v>
      </c>
      <c r="C350" s="86" t="s">
        <v>751</v>
      </c>
      <c r="D350" s="82">
        <v>2021170010073</v>
      </c>
      <c r="E350" s="118" t="s">
        <v>752</v>
      </c>
      <c r="F350" s="118" t="s">
        <v>769</v>
      </c>
      <c r="G350" s="86">
        <v>1</v>
      </c>
      <c r="H350" s="86" t="s">
        <v>770</v>
      </c>
      <c r="I350" s="79">
        <v>1</v>
      </c>
      <c r="J350" s="81" t="s">
        <v>51</v>
      </c>
      <c r="K350" s="118" t="s">
        <v>771</v>
      </c>
      <c r="L350" s="152">
        <v>232724929.19999999</v>
      </c>
      <c r="M350" s="76" t="s">
        <v>41</v>
      </c>
      <c r="N350" s="76" t="s">
        <v>140</v>
      </c>
      <c r="O350" s="76" t="s">
        <v>759</v>
      </c>
    </row>
    <row r="351" spans="1:15" ht="51" x14ac:dyDescent="0.25">
      <c r="A351" s="76" t="s">
        <v>34</v>
      </c>
      <c r="B351" s="86" t="s">
        <v>750</v>
      </c>
      <c r="C351" s="86" t="s">
        <v>751</v>
      </c>
      <c r="D351" s="82">
        <v>2021170010073</v>
      </c>
      <c r="E351" s="118" t="s">
        <v>752</v>
      </c>
      <c r="F351" s="118" t="s">
        <v>772</v>
      </c>
      <c r="G351" s="86">
        <v>1</v>
      </c>
      <c r="H351" s="86" t="s">
        <v>773</v>
      </c>
      <c r="I351" s="79">
        <v>1</v>
      </c>
      <c r="J351" s="81" t="s">
        <v>51</v>
      </c>
      <c r="K351" s="118" t="s">
        <v>774</v>
      </c>
      <c r="L351" s="152">
        <v>2429685611</v>
      </c>
      <c r="M351" s="76" t="s">
        <v>41</v>
      </c>
      <c r="N351" s="76" t="s">
        <v>140</v>
      </c>
      <c r="O351" s="76" t="s">
        <v>759</v>
      </c>
    </row>
    <row r="352" spans="1:15" ht="51" x14ac:dyDescent="0.25">
      <c r="A352" s="76" t="s">
        <v>34</v>
      </c>
      <c r="B352" s="86" t="s">
        <v>750</v>
      </c>
      <c r="C352" s="86" t="s">
        <v>751</v>
      </c>
      <c r="D352" s="82">
        <v>2021170010073</v>
      </c>
      <c r="E352" s="118" t="s">
        <v>752</v>
      </c>
      <c r="F352" s="118" t="s">
        <v>772</v>
      </c>
      <c r="G352" s="86">
        <v>1</v>
      </c>
      <c r="H352" s="86" t="s">
        <v>773</v>
      </c>
      <c r="I352" s="79">
        <v>1</v>
      </c>
      <c r="J352" s="81" t="s">
        <v>51</v>
      </c>
      <c r="K352" s="118" t="s">
        <v>775</v>
      </c>
      <c r="L352" s="152">
        <v>422592141</v>
      </c>
      <c r="M352" s="76" t="s">
        <v>41</v>
      </c>
      <c r="N352" s="76" t="s">
        <v>140</v>
      </c>
      <c r="O352" s="76" t="s">
        <v>759</v>
      </c>
    </row>
    <row r="353" spans="1:15" ht="51" x14ac:dyDescent="0.25">
      <c r="A353" s="76" t="s">
        <v>34</v>
      </c>
      <c r="B353" s="86" t="s">
        <v>750</v>
      </c>
      <c r="C353" s="86" t="s">
        <v>751</v>
      </c>
      <c r="D353" s="82">
        <v>2021170010073</v>
      </c>
      <c r="E353" s="118" t="s">
        <v>752</v>
      </c>
      <c r="F353" s="118" t="s">
        <v>772</v>
      </c>
      <c r="G353" s="86">
        <v>1</v>
      </c>
      <c r="H353" s="86" t="s">
        <v>773</v>
      </c>
      <c r="I353" s="79">
        <v>1</v>
      </c>
      <c r="J353" s="81" t="s">
        <v>51</v>
      </c>
      <c r="K353" s="118" t="s">
        <v>764</v>
      </c>
      <c r="L353" s="152">
        <v>1680130215.9972479</v>
      </c>
      <c r="M353" s="76" t="s">
        <v>41</v>
      </c>
      <c r="N353" s="76" t="s">
        <v>140</v>
      </c>
      <c r="O353" s="76" t="s">
        <v>759</v>
      </c>
    </row>
    <row r="354" spans="1:15" ht="51" x14ac:dyDescent="0.25">
      <c r="A354" s="76" t="s">
        <v>34</v>
      </c>
      <c r="B354" s="86" t="s">
        <v>750</v>
      </c>
      <c r="C354" s="86" t="s">
        <v>751</v>
      </c>
      <c r="D354" s="82">
        <v>2021170010073</v>
      </c>
      <c r="E354" s="118" t="s">
        <v>752</v>
      </c>
      <c r="F354" s="118" t="s">
        <v>772</v>
      </c>
      <c r="G354" s="86">
        <v>1</v>
      </c>
      <c r="H354" s="86" t="s">
        <v>773</v>
      </c>
      <c r="I354" s="82">
        <v>1</v>
      </c>
      <c r="J354" s="81" t="s">
        <v>51</v>
      </c>
      <c r="K354" s="118" t="s">
        <v>765</v>
      </c>
      <c r="L354" s="152">
        <v>12000000</v>
      </c>
      <c r="M354" s="76" t="s">
        <v>41</v>
      </c>
      <c r="N354" s="76" t="s">
        <v>140</v>
      </c>
      <c r="O354" s="76" t="s">
        <v>759</v>
      </c>
    </row>
    <row r="355" spans="1:15" ht="51" x14ac:dyDescent="0.25">
      <c r="A355" s="76" t="s">
        <v>34</v>
      </c>
      <c r="B355" s="86" t="s">
        <v>750</v>
      </c>
      <c r="C355" s="86" t="s">
        <v>751</v>
      </c>
      <c r="D355" s="82">
        <v>2021170010073</v>
      </c>
      <c r="E355" s="118" t="s">
        <v>752</v>
      </c>
      <c r="F355" s="118" t="s">
        <v>776</v>
      </c>
      <c r="G355" s="86">
        <v>1</v>
      </c>
      <c r="H355" s="86" t="s">
        <v>777</v>
      </c>
      <c r="I355" s="86">
        <v>1</v>
      </c>
      <c r="J355" s="81" t="s">
        <v>51</v>
      </c>
      <c r="K355" s="118" t="s">
        <v>778</v>
      </c>
      <c r="L355" s="152">
        <v>380000000</v>
      </c>
      <c r="M355" s="76" t="s">
        <v>41</v>
      </c>
      <c r="N355" s="76" t="s">
        <v>140</v>
      </c>
      <c r="O355" s="76" t="s">
        <v>759</v>
      </c>
    </row>
    <row r="356" spans="1:15" ht="102" x14ac:dyDescent="0.25">
      <c r="A356" s="83" t="s">
        <v>729</v>
      </c>
      <c r="B356" s="76" t="s">
        <v>779</v>
      </c>
      <c r="C356" s="76" t="s">
        <v>780</v>
      </c>
      <c r="D356" s="82">
        <v>2020170010033</v>
      </c>
      <c r="E356" s="81" t="s">
        <v>781</v>
      </c>
      <c r="F356" s="81" t="s">
        <v>782</v>
      </c>
      <c r="G356" s="76">
        <v>1</v>
      </c>
      <c r="H356" s="76" t="s">
        <v>783</v>
      </c>
      <c r="I356" s="76">
        <v>1</v>
      </c>
      <c r="J356" s="81" t="s">
        <v>784</v>
      </c>
      <c r="K356" s="81" t="s">
        <v>785</v>
      </c>
      <c r="L356" s="173">
        <v>380632931</v>
      </c>
      <c r="M356" s="76" t="s">
        <v>41</v>
      </c>
      <c r="N356" s="76" t="s">
        <v>139</v>
      </c>
      <c r="O356" s="76" t="s">
        <v>786</v>
      </c>
    </row>
    <row r="357" spans="1:15" ht="102" x14ac:dyDescent="0.25">
      <c r="A357" s="83" t="s">
        <v>729</v>
      </c>
      <c r="B357" s="76" t="s">
        <v>779</v>
      </c>
      <c r="C357" s="76" t="s">
        <v>780</v>
      </c>
      <c r="D357" s="82">
        <v>2020170010033</v>
      </c>
      <c r="E357" s="81" t="s">
        <v>781</v>
      </c>
      <c r="F357" s="81" t="s">
        <v>782</v>
      </c>
      <c r="G357" s="76">
        <v>1</v>
      </c>
      <c r="H357" s="76" t="s">
        <v>787</v>
      </c>
      <c r="I357" s="79">
        <v>0.05</v>
      </c>
      <c r="J357" s="81" t="s">
        <v>784</v>
      </c>
      <c r="K357" s="81" t="s">
        <v>788</v>
      </c>
      <c r="L357" s="173">
        <v>150000000</v>
      </c>
      <c r="M357" s="76" t="s">
        <v>41</v>
      </c>
      <c r="N357" s="76" t="s">
        <v>139</v>
      </c>
      <c r="O357" s="76" t="s">
        <v>786</v>
      </c>
    </row>
    <row r="358" spans="1:15" ht="102" x14ac:dyDescent="0.25">
      <c r="A358" s="83" t="s">
        <v>729</v>
      </c>
      <c r="B358" s="76" t="s">
        <v>779</v>
      </c>
      <c r="C358" s="76" t="s">
        <v>780</v>
      </c>
      <c r="D358" s="82">
        <v>2020170010033</v>
      </c>
      <c r="E358" s="81" t="s">
        <v>781</v>
      </c>
      <c r="F358" s="81" t="s">
        <v>782</v>
      </c>
      <c r="G358" s="76">
        <v>1</v>
      </c>
      <c r="H358" s="76" t="s">
        <v>789</v>
      </c>
      <c r="I358" s="76">
        <v>1</v>
      </c>
      <c r="J358" s="81" t="s">
        <v>790</v>
      </c>
      <c r="K358" s="81" t="s">
        <v>791</v>
      </c>
      <c r="L358" s="173">
        <v>250000000</v>
      </c>
      <c r="M358" s="76" t="s">
        <v>41</v>
      </c>
      <c r="N358" s="76" t="s">
        <v>139</v>
      </c>
      <c r="O358" s="76" t="s">
        <v>786</v>
      </c>
    </row>
    <row r="359" spans="1:15" ht="102" x14ac:dyDescent="0.25">
      <c r="A359" s="83" t="s">
        <v>729</v>
      </c>
      <c r="B359" s="76" t="s">
        <v>779</v>
      </c>
      <c r="C359" s="76" t="s">
        <v>780</v>
      </c>
      <c r="D359" s="82">
        <v>2020170010033</v>
      </c>
      <c r="E359" s="81" t="s">
        <v>781</v>
      </c>
      <c r="F359" s="81" t="s">
        <v>782</v>
      </c>
      <c r="G359" s="76">
        <v>1</v>
      </c>
      <c r="H359" s="76" t="s">
        <v>792</v>
      </c>
      <c r="I359" s="79">
        <v>0.25</v>
      </c>
      <c r="J359" s="81" t="s">
        <v>784</v>
      </c>
      <c r="K359" s="81" t="s">
        <v>793</v>
      </c>
      <c r="L359" s="173">
        <v>250000000</v>
      </c>
      <c r="M359" s="76" t="s">
        <v>41</v>
      </c>
      <c r="N359" s="76" t="s">
        <v>139</v>
      </c>
      <c r="O359" s="76" t="s">
        <v>786</v>
      </c>
    </row>
    <row r="360" spans="1:15" ht="102" x14ac:dyDescent="0.25">
      <c r="A360" s="83" t="s">
        <v>729</v>
      </c>
      <c r="B360" s="76" t="s">
        <v>794</v>
      </c>
      <c r="C360" s="76" t="s">
        <v>795</v>
      </c>
      <c r="D360" s="82">
        <v>2021170010078</v>
      </c>
      <c r="E360" s="81" t="s">
        <v>796</v>
      </c>
      <c r="F360" s="81" t="s">
        <v>797</v>
      </c>
      <c r="G360" s="76">
        <v>1</v>
      </c>
      <c r="H360" s="76" t="s">
        <v>798</v>
      </c>
      <c r="I360" s="90">
        <v>60</v>
      </c>
      <c r="J360" s="81" t="s">
        <v>799</v>
      </c>
      <c r="K360" s="81" t="s">
        <v>800</v>
      </c>
      <c r="L360" s="173">
        <v>150000000</v>
      </c>
      <c r="M360" s="76" t="s">
        <v>41</v>
      </c>
      <c r="N360" s="76" t="s">
        <v>139</v>
      </c>
      <c r="O360" s="76" t="s">
        <v>801</v>
      </c>
    </row>
    <row r="361" spans="1:15" ht="102" x14ac:dyDescent="0.25">
      <c r="A361" s="83" t="s">
        <v>729</v>
      </c>
      <c r="B361" s="76" t="s">
        <v>794</v>
      </c>
      <c r="C361" s="76" t="s">
        <v>795</v>
      </c>
      <c r="D361" s="82">
        <v>2021170010078</v>
      </c>
      <c r="E361" s="81" t="s">
        <v>796</v>
      </c>
      <c r="F361" s="81" t="s">
        <v>797</v>
      </c>
      <c r="G361" s="76">
        <v>1</v>
      </c>
      <c r="H361" s="76" t="s">
        <v>802</v>
      </c>
      <c r="I361" s="90">
        <v>300</v>
      </c>
      <c r="J361" s="81" t="s">
        <v>803</v>
      </c>
      <c r="K361" s="81" t="s">
        <v>804</v>
      </c>
      <c r="L361" s="173">
        <v>150000000</v>
      </c>
      <c r="M361" s="76" t="s">
        <v>41</v>
      </c>
      <c r="N361" s="76" t="s">
        <v>139</v>
      </c>
      <c r="O361" s="76" t="s">
        <v>801</v>
      </c>
    </row>
    <row r="362" spans="1:15" ht="89.25" x14ac:dyDescent="0.25">
      <c r="A362" s="83" t="s">
        <v>729</v>
      </c>
      <c r="B362" s="76" t="s">
        <v>794</v>
      </c>
      <c r="C362" s="76" t="s">
        <v>795</v>
      </c>
      <c r="D362" s="82">
        <v>2021170010078</v>
      </c>
      <c r="E362" s="81" t="s">
        <v>796</v>
      </c>
      <c r="F362" s="81" t="s">
        <v>797</v>
      </c>
      <c r="G362" s="76">
        <v>1</v>
      </c>
      <c r="H362" s="92" t="s">
        <v>805</v>
      </c>
      <c r="I362" s="102">
        <v>0.2</v>
      </c>
      <c r="J362" s="81" t="s">
        <v>806</v>
      </c>
      <c r="K362" s="81" t="s">
        <v>807</v>
      </c>
      <c r="L362" s="173">
        <v>100000000</v>
      </c>
      <c r="M362" s="76" t="s">
        <v>41</v>
      </c>
      <c r="N362" s="76" t="s">
        <v>139</v>
      </c>
      <c r="O362" s="76" t="s">
        <v>808</v>
      </c>
    </row>
    <row r="363" spans="1:15" ht="127.5" x14ac:dyDescent="0.25">
      <c r="A363" s="83" t="s">
        <v>729</v>
      </c>
      <c r="B363" s="76" t="s">
        <v>794</v>
      </c>
      <c r="C363" s="76" t="s">
        <v>795</v>
      </c>
      <c r="D363" s="82">
        <v>2021170010078</v>
      </c>
      <c r="E363" s="81" t="s">
        <v>796</v>
      </c>
      <c r="F363" s="81" t="s">
        <v>797</v>
      </c>
      <c r="G363" s="76">
        <v>1</v>
      </c>
      <c r="H363" s="92"/>
      <c r="I363" s="102"/>
      <c r="J363" s="81" t="s">
        <v>809</v>
      </c>
      <c r="K363" s="81" t="s">
        <v>800</v>
      </c>
      <c r="L363" s="173">
        <v>350000000</v>
      </c>
      <c r="M363" s="76" t="s">
        <v>41</v>
      </c>
      <c r="N363" s="76" t="s">
        <v>139</v>
      </c>
      <c r="O363" s="76" t="s">
        <v>810</v>
      </c>
    </row>
    <row r="364" spans="1:15" ht="76.5" x14ac:dyDescent="0.25">
      <c r="A364" s="83" t="s">
        <v>729</v>
      </c>
      <c r="B364" s="76" t="s">
        <v>794</v>
      </c>
      <c r="C364" s="76" t="s">
        <v>795</v>
      </c>
      <c r="D364" s="82">
        <v>2021170010078</v>
      </c>
      <c r="E364" s="81" t="s">
        <v>796</v>
      </c>
      <c r="F364" s="81" t="s">
        <v>797</v>
      </c>
      <c r="G364" s="76">
        <v>1</v>
      </c>
      <c r="H364" s="76" t="s">
        <v>811</v>
      </c>
      <c r="I364" s="90">
        <v>1</v>
      </c>
      <c r="J364" s="81" t="s">
        <v>812</v>
      </c>
      <c r="K364" s="81" t="s">
        <v>813</v>
      </c>
      <c r="L364" s="173">
        <v>150000000</v>
      </c>
      <c r="M364" s="76" t="s">
        <v>41</v>
      </c>
      <c r="N364" s="76" t="s">
        <v>139</v>
      </c>
      <c r="O364" s="76" t="s">
        <v>808</v>
      </c>
    </row>
    <row r="365" spans="1:15" ht="76.5" x14ac:dyDescent="0.25">
      <c r="A365" s="83" t="s">
        <v>729</v>
      </c>
      <c r="B365" s="76" t="s">
        <v>794</v>
      </c>
      <c r="C365" s="76" t="s">
        <v>795</v>
      </c>
      <c r="D365" s="82">
        <v>2021170010078</v>
      </c>
      <c r="E365" s="81" t="s">
        <v>796</v>
      </c>
      <c r="F365" s="81" t="s">
        <v>797</v>
      </c>
      <c r="G365" s="76">
        <v>1</v>
      </c>
      <c r="H365" s="76" t="s">
        <v>814</v>
      </c>
      <c r="I365" s="90">
        <v>40</v>
      </c>
      <c r="J365" s="81" t="s">
        <v>815</v>
      </c>
      <c r="K365" s="81" t="s">
        <v>816</v>
      </c>
      <c r="L365" s="173">
        <v>100000000</v>
      </c>
      <c r="M365" s="76" t="s">
        <v>41</v>
      </c>
      <c r="N365" s="76" t="s">
        <v>139</v>
      </c>
      <c r="O365" s="76" t="s">
        <v>808</v>
      </c>
    </row>
    <row r="366" spans="1:15" ht="140.25" x14ac:dyDescent="0.25">
      <c r="A366" s="83" t="s">
        <v>729</v>
      </c>
      <c r="B366" s="76" t="s">
        <v>794</v>
      </c>
      <c r="C366" s="76" t="s">
        <v>795</v>
      </c>
      <c r="D366" s="82">
        <v>2021170010078</v>
      </c>
      <c r="E366" s="81" t="s">
        <v>796</v>
      </c>
      <c r="F366" s="81" t="s">
        <v>797</v>
      </c>
      <c r="G366" s="76">
        <v>1</v>
      </c>
      <c r="H366" s="76" t="s">
        <v>817</v>
      </c>
      <c r="I366" s="97">
        <v>0.2</v>
      </c>
      <c r="J366" s="81" t="s">
        <v>818</v>
      </c>
      <c r="K366" s="81" t="s">
        <v>819</v>
      </c>
      <c r="L366" s="173">
        <v>200000000</v>
      </c>
      <c r="M366" s="76" t="s">
        <v>41</v>
      </c>
      <c r="N366" s="76" t="s">
        <v>139</v>
      </c>
      <c r="O366" s="76" t="s">
        <v>820</v>
      </c>
    </row>
    <row r="367" spans="1:15" ht="102" x14ac:dyDescent="0.25">
      <c r="A367" s="83" t="s">
        <v>729</v>
      </c>
      <c r="B367" s="76" t="s">
        <v>794</v>
      </c>
      <c r="C367" s="76" t="s">
        <v>795</v>
      </c>
      <c r="D367" s="82">
        <v>2021170010078</v>
      </c>
      <c r="E367" s="81" t="s">
        <v>796</v>
      </c>
      <c r="F367" s="81" t="s">
        <v>797</v>
      </c>
      <c r="G367" s="76">
        <v>1</v>
      </c>
      <c r="H367" s="76" t="s">
        <v>821</v>
      </c>
      <c r="I367" s="90">
        <v>300</v>
      </c>
      <c r="J367" s="81" t="s">
        <v>822</v>
      </c>
      <c r="K367" s="81" t="s">
        <v>823</v>
      </c>
      <c r="L367" s="174">
        <v>50000000</v>
      </c>
      <c r="M367" s="76" t="s">
        <v>41</v>
      </c>
      <c r="N367" s="76" t="s">
        <v>139</v>
      </c>
      <c r="O367" s="76" t="s">
        <v>808</v>
      </c>
    </row>
    <row r="368" spans="1:15" ht="76.5" x14ac:dyDescent="0.25">
      <c r="A368" s="83" t="s">
        <v>729</v>
      </c>
      <c r="B368" s="76" t="s">
        <v>794</v>
      </c>
      <c r="C368" s="76" t="s">
        <v>795</v>
      </c>
      <c r="D368" s="82">
        <v>2021170010078</v>
      </c>
      <c r="E368" s="81" t="s">
        <v>796</v>
      </c>
      <c r="F368" s="81" t="s">
        <v>797</v>
      </c>
      <c r="G368" s="76">
        <v>1</v>
      </c>
      <c r="H368" s="76" t="s">
        <v>824</v>
      </c>
      <c r="I368" s="90">
        <v>50</v>
      </c>
      <c r="J368" s="81" t="s">
        <v>825</v>
      </c>
      <c r="K368" s="81" t="s">
        <v>826</v>
      </c>
      <c r="L368" s="173">
        <v>200000000</v>
      </c>
      <c r="M368" s="76" t="s">
        <v>41</v>
      </c>
      <c r="N368" s="76" t="s">
        <v>139</v>
      </c>
      <c r="O368" s="76" t="s">
        <v>808</v>
      </c>
    </row>
    <row r="369" spans="1:15" ht="76.5" x14ac:dyDescent="0.25">
      <c r="A369" s="83" t="s">
        <v>729</v>
      </c>
      <c r="B369" s="76" t="s">
        <v>794</v>
      </c>
      <c r="C369" s="76" t="s">
        <v>795</v>
      </c>
      <c r="D369" s="82">
        <v>2021170010078</v>
      </c>
      <c r="E369" s="81" t="s">
        <v>796</v>
      </c>
      <c r="F369" s="81" t="s">
        <v>797</v>
      </c>
      <c r="G369" s="76">
        <v>1</v>
      </c>
      <c r="H369" s="92" t="s">
        <v>827</v>
      </c>
      <c r="I369" s="96">
        <v>500</v>
      </c>
      <c r="J369" s="120" t="s">
        <v>828</v>
      </c>
      <c r="K369" s="81" t="s">
        <v>829</v>
      </c>
      <c r="L369" s="175">
        <f>182115462+70000000</f>
        <v>252115462</v>
      </c>
      <c r="M369" s="76" t="s">
        <v>41</v>
      </c>
      <c r="N369" s="76" t="s">
        <v>139</v>
      </c>
      <c r="O369" s="76" t="s">
        <v>820</v>
      </c>
    </row>
    <row r="370" spans="1:15" ht="76.5" x14ac:dyDescent="0.25">
      <c r="A370" s="83" t="s">
        <v>729</v>
      </c>
      <c r="B370" s="76" t="s">
        <v>794</v>
      </c>
      <c r="C370" s="76" t="s">
        <v>795</v>
      </c>
      <c r="D370" s="82">
        <v>2021170010078</v>
      </c>
      <c r="E370" s="81" t="s">
        <v>796</v>
      </c>
      <c r="F370" s="81" t="s">
        <v>797</v>
      </c>
      <c r="G370" s="76">
        <v>1</v>
      </c>
      <c r="H370" s="92"/>
      <c r="I370" s="96"/>
      <c r="J370" s="120"/>
      <c r="K370" s="81" t="s">
        <v>826</v>
      </c>
      <c r="L370" s="173">
        <f>100000000+200000000+113183488+36000000</f>
        <v>449183488</v>
      </c>
      <c r="M370" s="76" t="s">
        <v>41</v>
      </c>
      <c r="N370" s="76" t="s">
        <v>139</v>
      </c>
      <c r="O370" s="76" t="s">
        <v>830</v>
      </c>
    </row>
    <row r="371" spans="1:15" ht="76.5" x14ac:dyDescent="0.25">
      <c r="A371" s="83" t="s">
        <v>729</v>
      </c>
      <c r="B371" s="76" t="s">
        <v>794</v>
      </c>
      <c r="C371" s="76" t="s">
        <v>795</v>
      </c>
      <c r="D371" s="82">
        <v>2021170010078</v>
      </c>
      <c r="E371" s="81" t="s">
        <v>796</v>
      </c>
      <c r="F371" s="81" t="s">
        <v>797</v>
      </c>
      <c r="G371" s="76">
        <v>1</v>
      </c>
      <c r="H371" s="92"/>
      <c r="I371" s="96"/>
      <c r="J371" s="120"/>
      <c r="K371" s="81" t="s">
        <v>831</v>
      </c>
      <c r="L371" s="173">
        <v>15000000</v>
      </c>
      <c r="M371" s="76" t="s">
        <v>41</v>
      </c>
      <c r="N371" s="76" t="s">
        <v>139</v>
      </c>
      <c r="O371" s="76" t="s">
        <v>820</v>
      </c>
    </row>
    <row r="372" spans="1:15" ht="76.5" x14ac:dyDescent="0.25">
      <c r="A372" s="83" t="s">
        <v>729</v>
      </c>
      <c r="B372" s="76" t="s">
        <v>794</v>
      </c>
      <c r="C372" s="76" t="s">
        <v>795</v>
      </c>
      <c r="D372" s="82">
        <v>2021170010078</v>
      </c>
      <c r="E372" s="81" t="s">
        <v>796</v>
      </c>
      <c r="F372" s="81" t="s">
        <v>797</v>
      </c>
      <c r="G372" s="76">
        <v>1</v>
      </c>
      <c r="H372" s="92"/>
      <c r="I372" s="96"/>
      <c r="J372" s="120"/>
      <c r="K372" s="81" t="s">
        <v>800</v>
      </c>
      <c r="L372" s="173">
        <f>16000000+40000000</f>
        <v>56000000</v>
      </c>
      <c r="M372" s="76" t="s">
        <v>41</v>
      </c>
      <c r="N372" s="76" t="s">
        <v>139</v>
      </c>
      <c r="O372" s="76" t="s">
        <v>832</v>
      </c>
    </row>
    <row r="373" spans="1:15" ht="76.5" x14ac:dyDescent="0.25">
      <c r="A373" s="83" t="s">
        <v>729</v>
      </c>
      <c r="B373" s="76" t="s">
        <v>794</v>
      </c>
      <c r="C373" s="76" t="s">
        <v>795</v>
      </c>
      <c r="D373" s="82">
        <v>2021170010078</v>
      </c>
      <c r="E373" s="81" t="s">
        <v>796</v>
      </c>
      <c r="F373" s="81" t="s">
        <v>797</v>
      </c>
      <c r="G373" s="76">
        <v>1</v>
      </c>
      <c r="H373" s="92"/>
      <c r="I373" s="96"/>
      <c r="J373" s="120"/>
      <c r="K373" s="81" t="s">
        <v>833</v>
      </c>
      <c r="L373" s="173">
        <v>200000000</v>
      </c>
      <c r="M373" s="76" t="s">
        <v>41</v>
      </c>
      <c r="N373" s="76" t="s">
        <v>139</v>
      </c>
      <c r="O373" s="76" t="s">
        <v>820</v>
      </c>
    </row>
    <row r="374" spans="1:15" ht="76.5" x14ac:dyDescent="0.25">
      <c r="A374" s="83" t="s">
        <v>729</v>
      </c>
      <c r="B374" s="76" t="s">
        <v>794</v>
      </c>
      <c r="C374" s="76" t="s">
        <v>795</v>
      </c>
      <c r="D374" s="82">
        <v>2021170010078</v>
      </c>
      <c r="E374" s="81" t="s">
        <v>796</v>
      </c>
      <c r="F374" s="81" t="s">
        <v>797</v>
      </c>
      <c r="G374" s="76">
        <v>1</v>
      </c>
      <c r="H374" s="76" t="s">
        <v>834</v>
      </c>
      <c r="I374" s="90">
        <v>1</v>
      </c>
      <c r="J374" s="81" t="s">
        <v>835</v>
      </c>
      <c r="K374" s="81" t="s">
        <v>836</v>
      </c>
      <c r="L374" s="173">
        <f>96000000+75684538+250000000+2315462+76000000</f>
        <v>500000000</v>
      </c>
      <c r="M374" s="76" t="s">
        <v>41</v>
      </c>
      <c r="N374" s="76" t="s">
        <v>139</v>
      </c>
      <c r="O374" s="76" t="s">
        <v>820</v>
      </c>
    </row>
    <row r="375" spans="1:15" ht="102" x14ac:dyDescent="0.25">
      <c r="A375" s="83" t="s">
        <v>729</v>
      </c>
      <c r="B375" s="76" t="s">
        <v>794</v>
      </c>
      <c r="C375" s="76" t="s">
        <v>795</v>
      </c>
      <c r="D375" s="82">
        <v>2021170010078</v>
      </c>
      <c r="E375" s="81" t="s">
        <v>796</v>
      </c>
      <c r="F375" s="81" t="s">
        <v>797</v>
      </c>
      <c r="G375" s="76">
        <v>1</v>
      </c>
      <c r="H375" s="76" t="s">
        <v>837</v>
      </c>
      <c r="I375" s="97">
        <v>0.1</v>
      </c>
      <c r="J375" s="117" t="s">
        <v>838</v>
      </c>
      <c r="K375" s="81" t="s">
        <v>829</v>
      </c>
      <c r="L375" s="173">
        <f>100000000+100000000</f>
        <v>200000000</v>
      </c>
      <c r="M375" s="76" t="s">
        <v>41</v>
      </c>
      <c r="N375" s="76" t="s">
        <v>139</v>
      </c>
      <c r="O375" s="76" t="s">
        <v>820</v>
      </c>
    </row>
    <row r="376" spans="1:15" ht="89.25" x14ac:dyDescent="0.25">
      <c r="A376" s="83" t="s">
        <v>729</v>
      </c>
      <c r="B376" s="76" t="s">
        <v>794</v>
      </c>
      <c r="C376" s="76" t="s">
        <v>795</v>
      </c>
      <c r="D376" s="82">
        <v>2021170010078</v>
      </c>
      <c r="E376" s="81" t="s">
        <v>796</v>
      </c>
      <c r="F376" s="81" t="s">
        <v>797</v>
      </c>
      <c r="G376" s="76">
        <v>1</v>
      </c>
      <c r="H376" s="76" t="s">
        <v>839</v>
      </c>
      <c r="I376" s="97">
        <v>0.05</v>
      </c>
      <c r="J376" s="117" t="s">
        <v>840</v>
      </c>
      <c r="K376" s="81" t="s">
        <v>831</v>
      </c>
      <c r="L376" s="173">
        <v>50000000</v>
      </c>
      <c r="M376" s="76" t="s">
        <v>41</v>
      </c>
      <c r="N376" s="76" t="s">
        <v>139</v>
      </c>
      <c r="O376" s="76" t="s">
        <v>820</v>
      </c>
    </row>
    <row r="377" spans="1:15" ht="51" x14ac:dyDescent="0.25">
      <c r="A377" s="83" t="s">
        <v>729</v>
      </c>
      <c r="B377" s="76" t="s">
        <v>841</v>
      </c>
      <c r="C377" s="76" t="s">
        <v>842</v>
      </c>
      <c r="D377" s="82">
        <v>2020170010053</v>
      </c>
      <c r="E377" s="81" t="s">
        <v>843</v>
      </c>
      <c r="F377" s="81" t="s">
        <v>844</v>
      </c>
      <c r="G377" s="76">
        <v>1</v>
      </c>
      <c r="H377" s="76" t="s">
        <v>845</v>
      </c>
      <c r="I377" s="90">
        <v>1</v>
      </c>
      <c r="J377" s="118" t="s">
        <v>846</v>
      </c>
      <c r="K377" s="81" t="s">
        <v>847</v>
      </c>
      <c r="L377" s="173">
        <v>542501300</v>
      </c>
      <c r="M377" s="76" t="s">
        <v>41</v>
      </c>
      <c r="N377" s="76" t="s">
        <v>139</v>
      </c>
      <c r="O377" s="76" t="s">
        <v>808</v>
      </c>
    </row>
    <row r="378" spans="1:15" ht="51" x14ac:dyDescent="0.25">
      <c r="A378" s="83" t="s">
        <v>729</v>
      </c>
      <c r="B378" s="76" t="s">
        <v>841</v>
      </c>
      <c r="C378" s="76" t="s">
        <v>842</v>
      </c>
      <c r="D378" s="82">
        <v>2020170010053</v>
      </c>
      <c r="E378" s="81" t="s">
        <v>843</v>
      </c>
      <c r="F378" s="81" t="s">
        <v>844</v>
      </c>
      <c r="G378" s="76">
        <v>1</v>
      </c>
      <c r="H378" s="76" t="s">
        <v>845</v>
      </c>
      <c r="I378" s="90">
        <v>1</v>
      </c>
      <c r="J378" s="118" t="s">
        <v>848</v>
      </c>
      <c r="K378" s="81" t="s">
        <v>206</v>
      </c>
      <c r="L378" s="173">
        <v>278371917</v>
      </c>
      <c r="M378" s="76" t="s">
        <v>41</v>
      </c>
      <c r="N378" s="76" t="s">
        <v>139</v>
      </c>
      <c r="O378" s="76" t="s">
        <v>808</v>
      </c>
    </row>
    <row r="379" spans="1:15" ht="51" x14ac:dyDescent="0.25">
      <c r="A379" s="83" t="s">
        <v>729</v>
      </c>
      <c r="B379" s="76" t="s">
        <v>841</v>
      </c>
      <c r="C379" s="76" t="s">
        <v>842</v>
      </c>
      <c r="D379" s="82">
        <v>2020170010053</v>
      </c>
      <c r="E379" s="81" t="s">
        <v>843</v>
      </c>
      <c r="F379" s="81" t="s">
        <v>844</v>
      </c>
      <c r="G379" s="76">
        <v>1</v>
      </c>
      <c r="H379" s="76" t="s">
        <v>845</v>
      </c>
      <c r="I379" s="90">
        <v>1</v>
      </c>
      <c r="J379" s="118" t="s">
        <v>849</v>
      </c>
      <c r="K379" s="81" t="s">
        <v>206</v>
      </c>
      <c r="L379" s="173">
        <v>473011300</v>
      </c>
      <c r="M379" s="76" t="s">
        <v>41</v>
      </c>
      <c r="N379" s="76" t="s">
        <v>139</v>
      </c>
      <c r="O379" s="76" t="s">
        <v>808</v>
      </c>
    </row>
    <row r="380" spans="1:15" ht="38.25" x14ac:dyDescent="0.25">
      <c r="A380" s="83" t="s">
        <v>729</v>
      </c>
      <c r="B380" s="76" t="s">
        <v>841</v>
      </c>
      <c r="C380" s="76" t="s">
        <v>842</v>
      </c>
      <c r="D380" s="82">
        <v>2020170010055</v>
      </c>
      <c r="E380" s="81" t="s">
        <v>850</v>
      </c>
      <c r="F380" s="81" t="s">
        <v>844</v>
      </c>
      <c r="G380" s="76">
        <v>1</v>
      </c>
      <c r="H380" s="76"/>
      <c r="I380" s="90">
        <v>1</v>
      </c>
      <c r="J380" s="118" t="s">
        <v>851</v>
      </c>
      <c r="K380" s="81" t="s">
        <v>852</v>
      </c>
      <c r="L380" s="173">
        <v>2100000000</v>
      </c>
      <c r="M380" s="76" t="s">
        <v>41</v>
      </c>
      <c r="N380" s="76" t="s">
        <v>139</v>
      </c>
      <c r="O380" s="76" t="s">
        <v>832</v>
      </c>
    </row>
    <row r="381" spans="1:15" ht="63.75" x14ac:dyDescent="0.25">
      <c r="A381" s="83" t="s">
        <v>729</v>
      </c>
      <c r="B381" s="76" t="s">
        <v>841</v>
      </c>
      <c r="C381" s="76" t="s">
        <v>842</v>
      </c>
      <c r="D381" s="82">
        <v>2020170010053</v>
      </c>
      <c r="E381" s="81" t="s">
        <v>843</v>
      </c>
      <c r="F381" s="81" t="s">
        <v>844</v>
      </c>
      <c r="G381" s="76">
        <v>1</v>
      </c>
      <c r="H381" s="76" t="s">
        <v>853</v>
      </c>
      <c r="I381" s="90">
        <v>5</v>
      </c>
      <c r="J381" s="118" t="s">
        <v>854</v>
      </c>
      <c r="K381" s="81" t="s">
        <v>206</v>
      </c>
      <c r="L381" s="173">
        <v>98000000</v>
      </c>
      <c r="M381" s="76" t="s">
        <v>41</v>
      </c>
      <c r="N381" s="76" t="s">
        <v>139</v>
      </c>
      <c r="O381" s="76" t="s">
        <v>808</v>
      </c>
    </row>
    <row r="382" spans="1:15" ht="51" x14ac:dyDescent="0.25">
      <c r="A382" s="83" t="s">
        <v>729</v>
      </c>
      <c r="B382" s="76" t="s">
        <v>841</v>
      </c>
      <c r="C382" s="76" t="s">
        <v>842</v>
      </c>
      <c r="D382" s="82">
        <v>2020170010053</v>
      </c>
      <c r="E382" s="81" t="s">
        <v>843</v>
      </c>
      <c r="F382" s="81" t="s">
        <v>844</v>
      </c>
      <c r="G382" s="76">
        <v>1</v>
      </c>
      <c r="H382" s="76" t="s">
        <v>855</v>
      </c>
      <c r="I382" s="90">
        <v>30</v>
      </c>
      <c r="J382" s="118" t="s">
        <v>856</v>
      </c>
      <c r="K382" s="81" t="s">
        <v>206</v>
      </c>
      <c r="L382" s="173">
        <v>70000000</v>
      </c>
      <c r="M382" s="76" t="s">
        <v>41</v>
      </c>
      <c r="N382" s="76" t="s">
        <v>139</v>
      </c>
      <c r="O382" s="76" t="s">
        <v>808</v>
      </c>
    </row>
    <row r="383" spans="1:15" ht="51" x14ac:dyDescent="0.25">
      <c r="A383" s="83" t="s">
        <v>729</v>
      </c>
      <c r="B383" s="76" t="s">
        <v>841</v>
      </c>
      <c r="C383" s="76" t="s">
        <v>842</v>
      </c>
      <c r="D383" s="82">
        <v>2020170010053</v>
      </c>
      <c r="E383" s="81" t="s">
        <v>843</v>
      </c>
      <c r="F383" s="81" t="s">
        <v>844</v>
      </c>
      <c r="G383" s="76">
        <v>1</v>
      </c>
      <c r="H383" s="76" t="s">
        <v>857</v>
      </c>
      <c r="I383" s="90">
        <v>24</v>
      </c>
      <c r="J383" s="118" t="s">
        <v>858</v>
      </c>
      <c r="K383" s="81" t="s">
        <v>206</v>
      </c>
      <c r="L383" s="173">
        <v>133234243</v>
      </c>
      <c r="M383" s="76" t="s">
        <v>41</v>
      </c>
      <c r="N383" s="76" t="s">
        <v>139</v>
      </c>
      <c r="O383" s="76" t="s">
        <v>808</v>
      </c>
    </row>
    <row r="384" spans="1:15" ht="51" x14ac:dyDescent="0.25">
      <c r="A384" s="83" t="s">
        <v>729</v>
      </c>
      <c r="B384" s="76" t="s">
        <v>841</v>
      </c>
      <c r="C384" s="76" t="s">
        <v>842</v>
      </c>
      <c r="D384" s="82">
        <v>2020170010053</v>
      </c>
      <c r="E384" s="81" t="s">
        <v>843</v>
      </c>
      <c r="F384" s="81" t="s">
        <v>844</v>
      </c>
      <c r="G384" s="76">
        <v>1</v>
      </c>
      <c r="H384" s="76" t="s">
        <v>859</v>
      </c>
      <c r="I384" s="90">
        <v>2</v>
      </c>
      <c r="J384" s="118" t="s">
        <v>860</v>
      </c>
      <c r="K384" s="81" t="s">
        <v>206</v>
      </c>
      <c r="L384" s="173">
        <v>25000000</v>
      </c>
      <c r="M384" s="76" t="s">
        <v>41</v>
      </c>
      <c r="N384" s="76" t="s">
        <v>139</v>
      </c>
      <c r="O384" s="76" t="s">
        <v>808</v>
      </c>
    </row>
    <row r="385" spans="1:15" ht="153" x14ac:dyDescent="0.25">
      <c r="A385" s="83" t="s">
        <v>729</v>
      </c>
      <c r="B385" s="76" t="s">
        <v>841</v>
      </c>
      <c r="C385" s="76" t="s">
        <v>842</v>
      </c>
      <c r="D385" s="82">
        <v>2020170010053</v>
      </c>
      <c r="E385" s="81" t="s">
        <v>843</v>
      </c>
      <c r="F385" s="81" t="s">
        <v>844</v>
      </c>
      <c r="G385" s="76">
        <v>1</v>
      </c>
      <c r="H385" s="76" t="s">
        <v>861</v>
      </c>
      <c r="I385" s="90">
        <v>3</v>
      </c>
      <c r="J385" s="118" t="s">
        <v>862</v>
      </c>
      <c r="K385" s="81" t="s">
        <v>206</v>
      </c>
      <c r="L385" s="173">
        <f>40000000+80000000+115560000</f>
        <v>235560000</v>
      </c>
      <c r="M385" s="76" t="s">
        <v>41</v>
      </c>
      <c r="N385" s="76" t="s">
        <v>139</v>
      </c>
      <c r="O385" s="76" t="s">
        <v>808</v>
      </c>
    </row>
    <row r="386" spans="1:15" ht="51" x14ac:dyDescent="0.25">
      <c r="A386" s="83" t="s">
        <v>729</v>
      </c>
      <c r="B386" s="76" t="s">
        <v>841</v>
      </c>
      <c r="C386" s="76" t="s">
        <v>842</v>
      </c>
      <c r="D386" s="82">
        <v>2020170010053</v>
      </c>
      <c r="E386" s="81" t="s">
        <v>843</v>
      </c>
      <c r="F386" s="81" t="s">
        <v>844</v>
      </c>
      <c r="G386" s="76">
        <v>1</v>
      </c>
      <c r="H386" s="76" t="s">
        <v>863</v>
      </c>
      <c r="I386" s="90">
        <v>1</v>
      </c>
      <c r="J386" s="118" t="s">
        <v>864</v>
      </c>
      <c r="K386" s="81" t="s">
        <v>206</v>
      </c>
      <c r="L386" s="173">
        <v>52500000</v>
      </c>
      <c r="M386" s="76" t="s">
        <v>41</v>
      </c>
      <c r="N386" s="76" t="s">
        <v>139</v>
      </c>
      <c r="O386" s="76" t="s">
        <v>808</v>
      </c>
    </row>
    <row r="387" spans="1:15" ht="51" x14ac:dyDescent="0.25">
      <c r="A387" s="83" t="s">
        <v>729</v>
      </c>
      <c r="B387" s="76" t="s">
        <v>841</v>
      </c>
      <c r="C387" s="76" t="s">
        <v>842</v>
      </c>
      <c r="D387" s="82">
        <v>2020170010053</v>
      </c>
      <c r="E387" s="81" t="s">
        <v>843</v>
      </c>
      <c r="F387" s="81" t="s">
        <v>844</v>
      </c>
      <c r="G387" s="76">
        <v>1</v>
      </c>
      <c r="H387" s="76" t="s">
        <v>865</v>
      </c>
      <c r="I387" s="90">
        <v>1</v>
      </c>
      <c r="J387" s="118" t="s">
        <v>866</v>
      </c>
      <c r="K387" s="81" t="s">
        <v>847</v>
      </c>
      <c r="L387" s="173">
        <v>2592000000</v>
      </c>
      <c r="M387" s="76" t="s">
        <v>41</v>
      </c>
      <c r="N387" s="76" t="s">
        <v>139</v>
      </c>
      <c r="O387" s="76" t="s">
        <v>832</v>
      </c>
    </row>
    <row r="388" spans="1:15" ht="51" x14ac:dyDescent="0.25">
      <c r="A388" s="83" t="s">
        <v>729</v>
      </c>
      <c r="B388" s="76" t="s">
        <v>841</v>
      </c>
      <c r="C388" s="76" t="s">
        <v>842</v>
      </c>
      <c r="D388" s="82">
        <v>2020170010053</v>
      </c>
      <c r="E388" s="81" t="s">
        <v>843</v>
      </c>
      <c r="F388" s="81" t="s">
        <v>844</v>
      </c>
      <c r="G388" s="76">
        <v>1</v>
      </c>
      <c r="H388" s="76" t="s">
        <v>867</v>
      </c>
      <c r="I388" s="90">
        <v>1</v>
      </c>
      <c r="J388" s="118" t="s">
        <v>868</v>
      </c>
      <c r="K388" s="81" t="s">
        <v>847</v>
      </c>
      <c r="L388" s="173">
        <v>1300000000</v>
      </c>
      <c r="M388" s="76" t="s">
        <v>41</v>
      </c>
      <c r="N388" s="76" t="s">
        <v>139</v>
      </c>
      <c r="O388" s="76" t="s">
        <v>832</v>
      </c>
    </row>
    <row r="389" spans="1:15" ht="114.75" x14ac:dyDescent="0.25">
      <c r="A389" s="83" t="s">
        <v>729</v>
      </c>
      <c r="B389" s="76" t="s">
        <v>841</v>
      </c>
      <c r="C389" s="76" t="s">
        <v>842</v>
      </c>
      <c r="D389" s="82">
        <v>2020170010053</v>
      </c>
      <c r="E389" s="81" t="s">
        <v>843</v>
      </c>
      <c r="F389" s="81" t="s">
        <v>844</v>
      </c>
      <c r="G389" s="76">
        <v>1</v>
      </c>
      <c r="H389" s="76" t="s">
        <v>869</v>
      </c>
      <c r="I389" s="90">
        <v>1</v>
      </c>
      <c r="J389" s="118" t="s">
        <v>870</v>
      </c>
      <c r="K389" s="81" t="s">
        <v>206</v>
      </c>
      <c r="L389" s="173">
        <f>107380240+62000000</f>
        <v>169380240</v>
      </c>
      <c r="M389" s="76" t="s">
        <v>41</v>
      </c>
      <c r="N389" s="76" t="s">
        <v>139</v>
      </c>
      <c r="O389" s="76" t="s">
        <v>808</v>
      </c>
    </row>
    <row r="390" spans="1:15" ht="76.5" x14ac:dyDescent="0.25">
      <c r="A390" s="76" t="s">
        <v>171</v>
      </c>
      <c r="B390" s="76" t="s">
        <v>871</v>
      </c>
      <c r="C390" s="83" t="s">
        <v>872</v>
      </c>
      <c r="D390" s="87">
        <v>2016170010035</v>
      </c>
      <c r="E390" s="118" t="s">
        <v>873</v>
      </c>
      <c r="F390" s="118" t="s">
        <v>874</v>
      </c>
      <c r="G390" s="86">
        <v>1</v>
      </c>
      <c r="H390" s="91" t="s">
        <v>875</v>
      </c>
      <c r="I390" s="86">
        <v>100</v>
      </c>
      <c r="J390" s="118" t="s">
        <v>876</v>
      </c>
      <c r="K390" s="118" t="s">
        <v>877</v>
      </c>
      <c r="L390" s="176">
        <v>264300000</v>
      </c>
      <c r="M390" s="86" t="s">
        <v>41</v>
      </c>
      <c r="N390" s="86" t="s">
        <v>126</v>
      </c>
      <c r="O390" s="86" t="s">
        <v>878</v>
      </c>
    </row>
    <row r="391" spans="1:15" ht="76.5" x14ac:dyDescent="0.25">
      <c r="A391" s="76" t="s">
        <v>171</v>
      </c>
      <c r="B391" s="76" t="s">
        <v>871</v>
      </c>
      <c r="C391" s="83" t="s">
        <v>872</v>
      </c>
      <c r="D391" s="87">
        <v>2016170010035</v>
      </c>
      <c r="E391" s="118" t="s">
        <v>873</v>
      </c>
      <c r="F391" s="118" t="s">
        <v>874</v>
      </c>
      <c r="G391" s="86">
        <v>1</v>
      </c>
      <c r="H391" s="91" t="s">
        <v>875</v>
      </c>
      <c r="I391" s="86">
        <v>100</v>
      </c>
      <c r="J391" s="118" t="s">
        <v>876</v>
      </c>
      <c r="K391" s="118" t="s">
        <v>877</v>
      </c>
      <c r="L391" s="176">
        <v>526000693</v>
      </c>
      <c r="M391" s="86" t="s">
        <v>499</v>
      </c>
      <c r="N391" s="86" t="s">
        <v>126</v>
      </c>
      <c r="O391" s="86" t="s">
        <v>878</v>
      </c>
    </row>
    <row r="392" spans="1:15" ht="76.5" x14ac:dyDescent="0.25">
      <c r="A392" s="76" t="s">
        <v>171</v>
      </c>
      <c r="B392" s="76" t="s">
        <v>871</v>
      </c>
      <c r="C392" s="83" t="s">
        <v>872</v>
      </c>
      <c r="D392" s="87">
        <v>2016170010035</v>
      </c>
      <c r="E392" s="118" t="s">
        <v>873</v>
      </c>
      <c r="F392" s="118" t="s">
        <v>874</v>
      </c>
      <c r="G392" s="86">
        <v>1</v>
      </c>
      <c r="H392" s="91" t="s">
        <v>875</v>
      </c>
      <c r="I392" s="86">
        <v>100</v>
      </c>
      <c r="J392" s="118" t="s">
        <v>876</v>
      </c>
      <c r="K392" s="118" t="s">
        <v>879</v>
      </c>
      <c r="L392" s="176">
        <v>220910891</v>
      </c>
      <c r="M392" s="86" t="s">
        <v>499</v>
      </c>
      <c r="N392" s="86" t="s">
        <v>126</v>
      </c>
      <c r="O392" s="86" t="s">
        <v>878</v>
      </c>
    </row>
    <row r="393" spans="1:15" ht="76.5" x14ac:dyDescent="0.25">
      <c r="A393" s="76" t="s">
        <v>171</v>
      </c>
      <c r="B393" s="76" t="s">
        <v>871</v>
      </c>
      <c r="C393" s="83" t="s">
        <v>872</v>
      </c>
      <c r="D393" s="87">
        <v>2016170010035</v>
      </c>
      <c r="E393" s="118" t="s">
        <v>873</v>
      </c>
      <c r="F393" s="118" t="s">
        <v>874</v>
      </c>
      <c r="G393" s="86">
        <v>1</v>
      </c>
      <c r="H393" s="91" t="s">
        <v>875</v>
      </c>
      <c r="I393" s="86">
        <v>100</v>
      </c>
      <c r="J393" s="118" t="s">
        <v>876</v>
      </c>
      <c r="K393" s="118" t="s">
        <v>880</v>
      </c>
      <c r="L393" s="176">
        <v>256524931.5</v>
      </c>
      <c r="M393" s="86" t="s">
        <v>41</v>
      </c>
      <c r="N393" s="86" t="s">
        <v>126</v>
      </c>
      <c r="O393" s="86" t="s">
        <v>878</v>
      </c>
    </row>
    <row r="394" spans="1:15" ht="76.5" x14ac:dyDescent="0.25">
      <c r="A394" s="76" t="s">
        <v>171</v>
      </c>
      <c r="B394" s="76" t="s">
        <v>871</v>
      </c>
      <c r="C394" s="83" t="s">
        <v>872</v>
      </c>
      <c r="D394" s="87">
        <v>2016170010035</v>
      </c>
      <c r="E394" s="118" t="s">
        <v>873</v>
      </c>
      <c r="F394" s="118" t="s">
        <v>874</v>
      </c>
      <c r="G394" s="86">
        <v>1</v>
      </c>
      <c r="H394" s="91" t="s">
        <v>875</v>
      </c>
      <c r="I394" s="86">
        <v>100</v>
      </c>
      <c r="J394" s="118" t="s">
        <v>876</v>
      </c>
      <c r="K394" s="118" t="s">
        <v>880</v>
      </c>
      <c r="L394" s="176">
        <v>230278425.5</v>
      </c>
      <c r="M394" s="86" t="s">
        <v>499</v>
      </c>
      <c r="N394" s="86" t="s">
        <v>126</v>
      </c>
      <c r="O394" s="86" t="s">
        <v>878</v>
      </c>
    </row>
    <row r="395" spans="1:15" ht="76.5" x14ac:dyDescent="0.25">
      <c r="A395" s="76" t="s">
        <v>171</v>
      </c>
      <c r="B395" s="76" t="s">
        <v>871</v>
      </c>
      <c r="C395" s="83" t="s">
        <v>872</v>
      </c>
      <c r="D395" s="87">
        <v>2016170010035</v>
      </c>
      <c r="E395" s="118" t="s">
        <v>873</v>
      </c>
      <c r="F395" s="118" t="s">
        <v>874</v>
      </c>
      <c r="G395" s="86">
        <v>1</v>
      </c>
      <c r="H395" s="91" t="s">
        <v>875</v>
      </c>
      <c r="I395" s="86">
        <v>100</v>
      </c>
      <c r="J395" s="118" t="s">
        <v>876</v>
      </c>
      <c r="K395" s="118" t="s">
        <v>881</v>
      </c>
      <c r="L395" s="176">
        <v>500000000</v>
      </c>
      <c r="M395" s="86" t="s">
        <v>499</v>
      </c>
      <c r="N395" s="86" t="s">
        <v>126</v>
      </c>
      <c r="O395" s="86" t="s">
        <v>878</v>
      </c>
    </row>
    <row r="396" spans="1:15" ht="76.5" x14ac:dyDescent="0.25">
      <c r="A396" s="76" t="s">
        <v>171</v>
      </c>
      <c r="B396" s="76" t="s">
        <v>871</v>
      </c>
      <c r="C396" s="83" t="s">
        <v>872</v>
      </c>
      <c r="D396" s="87">
        <v>2016170010035</v>
      </c>
      <c r="E396" s="118" t="s">
        <v>873</v>
      </c>
      <c r="F396" s="118" t="s">
        <v>874</v>
      </c>
      <c r="G396" s="86">
        <v>1</v>
      </c>
      <c r="H396" s="91" t="s">
        <v>875</v>
      </c>
      <c r="I396" s="86">
        <v>100</v>
      </c>
      <c r="J396" s="118" t="s">
        <v>876</v>
      </c>
      <c r="K396" s="121" t="s">
        <v>882</v>
      </c>
      <c r="L396" s="176">
        <f>318748511+68833334</f>
        <v>387581845</v>
      </c>
      <c r="M396" s="86" t="s">
        <v>41</v>
      </c>
      <c r="N396" s="86" t="s">
        <v>126</v>
      </c>
      <c r="O396" s="86" t="s">
        <v>878</v>
      </c>
    </row>
    <row r="397" spans="1:15" ht="76.5" x14ac:dyDescent="0.25">
      <c r="A397" s="76" t="s">
        <v>171</v>
      </c>
      <c r="B397" s="76" t="s">
        <v>871</v>
      </c>
      <c r="C397" s="83" t="s">
        <v>872</v>
      </c>
      <c r="D397" s="87">
        <v>2016170010035</v>
      </c>
      <c r="E397" s="118" t="s">
        <v>873</v>
      </c>
      <c r="F397" s="118" t="s">
        <v>874</v>
      </c>
      <c r="G397" s="86">
        <v>1</v>
      </c>
      <c r="H397" s="91" t="s">
        <v>875</v>
      </c>
      <c r="I397" s="86">
        <v>100</v>
      </c>
      <c r="J397" s="118" t="s">
        <v>876</v>
      </c>
      <c r="K397" s="121" t="s">
        <v>883</v>
      </c>
      <c r="L397" s="176">
        <v>124281165</v>
      </c>
      <c r="M397" s="86" t="s">
        <v>499</v>
      </c>
      <c r="N397" s="86" t="s">
        <v>126</v>
      </c>
      <c r="O397" s="86" t="s">
        <v>878</v>
      </c>
    </row>
    <row r="398" spans="1:15" ht="76.5" x14ac:dyDescent="0.25">
      <c r="A398" s="76" t="s">
        <v>171</v>
      </c>
      <c r="B398" s="76" t="s">
        <v>871</v>
      </c>
      <c r="C398" s="83" t="s">
        <v>872</v>
      </c>
      <c r="D398" s="87">
        <v>2016170010035</v>
      </c>
      <c r="E398" s="118" t="s">
        <v>873</v>
      </c>
      <c r="F398" s="118" t="s">
        <v>874</v>
      </c>
      <c r="G398" s="86">
        <v>1</v>
      </c>
      <c r="H398" s="91" t="s">
        <v>875</v>
      </c>
      <c r="I398" s="86">
        <v>100</v>
      </c>
      <c r="J398" s="118" t="s">
        <v>876</v>
      </c>
      <c r="K398" s="121" t="s">
        <v>884</v>
      </c>
      <c r="L398" s="176">
        <v>62834308</v>
      </c>
      <c r="M398" s="86" t="s">
        <v>41</v>
      </c>
      <c r="N398" s="86" t="s">
        <v>126</v>
      </c>
      <c r="O398" s="86" t="s">
        <v>878</v>
      </c>
    </row>
    <row r="399" spans="1:15" ht="76.5" x14ac:dyDescent="0.25">
      <c r="A399" s="76" t="s">
        <v>171</v>
      </c>
      <c r="B399" s="76" t="s">
        <v>871</v>
      </c>
      <c r="C399" s="83" t="s">
        <v>872</v>
      </c>
      <c r="D399" s="87">
        <v>2016170010035</v>
      </c>
      <c r="E399" s="118" t="s">
        <v>873</v>
      </c>
      <c r="F399" s="118" t="s">
        <v>874</v>
      </c>
      <c r="G399" s="86">
        <v>1</v>
      </c>
      <c r="H399" s="91" t="s">
        <v>875</v>
      </c>
      <c r="I399" s="86">
        <v>100</v>
      </c>
      <c r="J399" s="118" t="s">
        <v>876</v>
      </c>
      <c r="K399" s="121" t="s">
        <v>882</v>
      </c>
      <c r="L399" s="176">
        <v>20718835.5</v>
      </c>
      <c r="M399" s="86" t="s">
        <v>499</v>
      </c>
      <c r="N399" s="86" t="s">
        <v>126</v>
      </c>
      <c r="O399" s="86" t="s">
        <v>878</v>
      </c>
    </row>
    <row r="400" spans="1:15" ht="76.5" x14ac:dyDescent="0.25">
      <c r="A400" s="76" t="s">
        <v>171</v>
      </c>
      <c r="B400" s="76" t="s">
        <v>871</v>
      </c>
      <c r="C400" s="83" t="s">
        <v>872</v>
      </c>
      <c r="D400" s="87">
        <v>2016170010035</v>
      </c>
      <c r="E400" s="118" t="s">
        <v>873</v>
      </c>
      <c r="F400" s="118" t="s">
        <v>874</v>
      </c>
      <c r="G400" s="86">
        <v>1</v>
      </c>
      <c r="H400" s="91" t="s">
        <v>885</v>
      </c>
      <c r="I400" s="91">
        <v>2</v>
      </c>
      <c r="J400" s="118" t="s">
        <v>876</v>
      </c>
      <c r="K400" s="121" t="s">
        <v>886</v>
      </c>
      <c r="L400" s="177">
        <v>2719177774</v>
      </c>
      <c r="M400" s="86" t="s">
        <v>41</v>
      </c>
      <c r="N400" s="91" t="s">
        <v>126</v>
      </c>
      <c r="O400" s="86" t="s">
        <v>878</v>
      </c>
    </row>
    <row r="401" spans="1:15" ht="76.5" x14ac:dyDescent="0.25">
      <c r="A401" s="76" t="s">
        <v>171</v>
      </c>
      <c r="B401" s="76" t="s">
        <v>871</v>
      </c>
      <c r="C401" s="83" t="s">
        <v>872</v>
      </c>
      <c r="D401" s="87">
        <v>2016170010035</v>
      </c>
      <c r="E401" s="118" t="s">
        <v>873</v>
      </c>
      <c r="F401" s="118" t="s">
        <v>874</v>
      </c>
      <c r="G401" s="86">
        <v>1</v>
      </c>
      <c r="H401" s="91" t="s">
        <v>885</v>
      </c>
      <c r="I401" s="91">
        <v>2</v>
      </c>
      <c r="J401" s="118" t="s">
        <v>876</v>
      </c>
      <c r="K401" s="121" t="s">
        <v>887</v>
      </c>
      <c r="L401" s="177">
        <v>240526251</v>
      </c>
      <c r="M401" s="86" t="s">
        <v>41</v>
      </c>
      <c r="N401" s="91" t="s">
        <v>126</v>
      </c>
      <c r="O401" s="86" t="s">
        <v>878</v>
      </c>
    </row>
    <row r="402" spans="1:15" ht="76.5" x14ac:dyDescent="0.25">
      <c r="A402" s="76" t="s">
        <v>171</v>
      </c>
      <c r="B402" s="76" t="s">
        <v>871</v>
      </c>
      <c r="C402" s="83" t="s">
        <v>872</v>
      </c>
      <c r="D402" s="87">
        <v>2016170010035</v>
      </c>
      <c r="E402" s="118" t="s">
        <v>873</v>
      </c>
      <c r="F402" s="118" t="s">
        <v>874</v>
      </c>
      <c r="G402" s="86">
        <v>1</v>
      </c>
      <c r="H402" s="91" t="s">
        <v>885</v>
      </c>
      <c r="I402" s="91">
        <v>2</v>
      </c>
      <c r="J402" s="118" t="s">
        <v>876</v>
      </c>
      <c r="K402" s="121" t="s">
        <v>888</v>
      </c>
      <c r="L402" s="177"/>
      <c r="M402" s="86" t="s">
        <v>41</v>
      </c>
      <c r="N402" s="91" t="s">
        <v>126</v>
      </c>
      <c r="O402" s="86" t="s">
        <v>878</v>
      </c>
    </row>
    <row r="403" spans="1:15" ht="76.5" x14ac:dyDescent="0.25">
      <c r="A403" s="76" t="s">
        <v>171</v>
      </c>
      <c r="B403" s="76" t="s">
        <v>871</v>
      </c>
      <c r="C403" s="83" t="s">
        <v>872</v>
      </c>
      <c r="D403" s="87">
        <v>2016170010035</v>
      </c>
      <c r="E403" s="118" t="s">
        <v>873</v>
      </c>
      <c r="F403" s="118" t="s">
        <v>874</v>
      </c>
      <c r="G403" s="86">
        <v>1</v>
      </c>
      <c r="H403" s="91" t="s">
        <v>885</v>
      </c>
      <c r="I403" s="91">
        <v>2</v>
      </c>
      <c r="J403" s="118" t="s">
        <v>876</v>
      </c>
      <c r="K403" s="121" t="s">
        <v>889</v>
      </c>
      <c r="L403" s="177">
        <v>1401304</v>
      </c>
      <c r="M403" s="86" t="s">
        <v>41</v>
      </c>
      <c r="N403" s="91" t="s">
        <v>126</v>
      </c>
      <c r="O403" s="86" t="s">
        <v>878</v>
      </c>
    </row>
    <row r="404" spans="1:15" ht="76.5" x14ac:dyDescent="0.25">
      <c r="A404" s="76" t="s">
        <v>171</v>
      </c>
      <c r="B404" s="76" t="s">
        <v>871</v>
      </c>
      <c r="C404" s="83" t="s">
        <v>872</v>
      </c>
      <c r="D404" s="87">
        <v>2016170010035</v>
      </c>
      <c r="E404" s="118" t="s">
        <v>873</v>
      </c>
      <c r="F404" s="118" t="s">
        <v>874</v>
      </c>
      <c r="G404" s="86">
        <v>1</v>
      </c>
      <c r="H404" s="91" t="s">
        <v>885</v>
      </c>
      <c r="I404" s="91">
        <v>2</v>
      </c>
      <c r="J404" s="118" t="s">
        <v>876</v>
      </c>
      <c r="K404" s="121" t="s">
        <v>890</v>
      </c>
      <c r="L404" s="177"/>
      <c r="M404" s="86" t="s">
        <v>41</v>
      </c>
      <c r="N404" s="91" t="s">
        <v>126</v>
      </c>
      <c r="O404" s="86" t="s">
        <v>878</v>
      </c>
    </row>
    <row r="405" spans="1:15" ht="76.5" x14ac:dyDescent="0.25">
      <c r="A405" s="76" t="s">
        <v>171</v>
      </c>
      <c r="B405" s="76" t="s">
        <v>871</v>
      </c>
      <c r="C405" s="83" t="s">
        <v>872</v>
      </c>
      <c r="D405" s="87">
        <v>2016170010035</v>
      </c>
      <c r="E405" s="118" t="s">
        <v>873</v>
      </c>
      <c r="F405" s="118" t="s">
        <v>874</v>
      </c>
      <c r="G405" s="86">
        <v>1</v>
      </c>
      <c r="H405" s="91" t="s">
        <v>885</v>
      </c>
      <c r="I405" s="91">
        <v>2</v>
      </c>
      <c r="J405" s="118" t="s">
        <v>876</v>
      </c>
      <c r="K405" s="121" t="s">
        <v>886</v>
      </c>
      <c r="L405" s="177">
        <v>0</v>
      </c>
      <c r="M405" s="86" t="s">
        <v>41</v>
      </c>
      <c r="N405" s="91" t="s">
        <v>126</v>
      </c>
      <c r="O405" s="86" t="s">
        <v>878</v>
      </c>
    </row>
    <row r="406" spans="1:15" ht="76.5" x14ac:dyDescent="0.25">
      <c r="A406" s="76" t="s">
        <v>171</v>
      </c>
      <c r="B406" s="76" t="s">
        <v>871</v>
      </c>
      <c r="C406" s="83" t="s">
        <v>872</v>
      </c>
      <c r="D406" s="87">
        <v>2016170010035</v>
      </c>
      <c r="E406" s="118" t="s">
        <v>873</v>
      </c>
      <c r="F406" s="118" t="s">
        <v>874</v>
      </c>
      <c r="G406" s="86">
        <v>1</v>
      </c>
      <c r="H406" s="91" t="s">
        <v>885</v>
      </c>
      <c r="I406" s="91">
        <v>2</v>
      </c>
      <c r="J406" s="118" t="s">
        <v>876</v>
      </c>
      <c r="K406" s="121" t="s">
        <v>886</v>
      </c>
      <c r="L406" s="177">
        <v>0</v>
      </c>
      <c r="M406" s="86" t="s">
        <v>41</v>
      </c>
      <c r="N406" s="91" t="s">
        <v>126</v>
      </c>
      <c r="O406" s="86" t="s">
        <v>878</v>
      </c>
    </row>
    <row r="407" spans="1:15" ht="76.5" x14ac:dyDescent="0.25">
      <c r="A407" s="76" t="s">
        <v>171</v>
      </c>
      <c r="B407" s="76" t="s">
        <v>871</v>
      </c>
      <c r="C407" s="83" t="s">
        <v>872</v>
      </c>
      <c r="D407" s="87">
        <v>2016170010035</v>
      </c>
      <c r="E407" s="118" t="s">
        <v>873</v>
      </c>
      <c r="F407" s="118" t="s">
        <v>874</v>
      </c>
      <c r="G407" s="86">
        <v>1</v>
      </c>
      <c r="H407" s="91" t="s">
        <v>885</v>
      </c>
      <c r="I407" s="91">
        <v>2</v>
      </c>
      <c r="J407" s="118" t="s">
        <v>891</v>
      </c>
      <c r="K407" s="121" t="s">
        <v>886</v>
      </c>
      <c r="L407" s="177">
        <v>2659264325</v>
      </c>
      <c r="M407" s="86" t="s">
        <v>41</v>
      </c>
      <c r="N407" s="91" t="s">
        <v>126</v>
      </c>
      <c r="O407" s="86" t="s">
        <v>878</v>
      </c>
    </row>
    <row r="408" spans="1:15" ht="76.5" x14ac:dyDescent="0.25">
      <c r="A408" s="76" t="s">
        <v>171</v>
      </c>
      <c r="B408" s="76" t="s">
        <v>871</v>
      </c>
      <c r="C408" s="83" t="s">
        <v>872</v>
      </c>
      <c r="D408" s="87">
        <v>2016170010035</v>
      </c>
      <c r="E408" s="118" t="s">
        <v>873</v>
      </c>
      <c r="F408" s="118" t="s">
        <v>874</v>
      </c>
      <c r="G408" s="86">
        <v>1</v>
      </c>
      <c r="H408" s="91" t="s">
        <v>885</v>
      </c>
      <c r="I408" s="91">
        <v>2</v>
      </c>
      <c r="J408" s="118" t="s">
        <v>891</v>
      </c>
      <c r="K408" s="121" t="s">
        <v>892</v>
      </c>
      <c r="L408" s="177">
        <v>989758335</v>
      </c>
      <c r="M408" s="86" t="s">
        <v>41</v>
      </c>
      <c r="N408" s="91" t="s">
        <v>126</v>
      </c>
      <c r="O408" s="86" t="s">
        <v>878</v>
      </c>
    </row>
    <row r="409" spans="1:15" ht="76.5" x14ac:dyDescent="0.25">
      <c r="A409" s="76" t="s">
        <v>171</v>
      </c>
      <c r="B409" s="76" t="s">
        <v>871</v>
      </c>
      <c r="C409" s="83" t="s">
        <v>872</v>
      </c>
      <c r="D409" s="87">
        <v>2016170010035</v>
      </c>
      <c r="E409" s="118" t="s">
        <v>873</v>
      </c>
      <c r="F409" s="118" t="s">
        <v>874</v>
      </c>
      <c r="G409" s="86">
        <v>1</v>
      </c>
      <c r="H409" s="91" t="s">
        <v>885</v>
      </c>
      <c r="I409" s="91">
        <v>2</v>
      </c>
      <c r="J409" s="118" t="s">
        <v>876</v>
      </c>
      <c r="K409" s="121" t="s">
        <v>892</v>
      </c>
      <c r="L409" s="177">
        <v>247679270</v>
      </c>
      <c r="M409" s="86" t="s">
        <v>125</v>
      </c>
      <c r="N409" s="91" t="s">
        <v>126</v>
      </c>
      <c r="O409" s="86" t="s">
        <v>878</v>
      </c>
    </row>
    <row r="410" spans="1:15" ht="76.5" x14ac:dyDescent="0.25">
      <c r="A410" s="76" t="s">
        <v>171</v>
      </c>
      <c r="B410" s="76" t="s">
        <v>871</v>
      </c>
      <c r="C410" s="83" t="s">
        <v>872</v>
      </c>
      <c r="D410" s="87">
        <v>2016170010035</v>
      </c>
      <c r="E410" s="118" t="s">
        <v>873</v>
      </c>
      <c r="F410" s="118" t="s">
        <v>874</v>
      </c>
      <c r="G410" s="86">
        <v>1</v>
      </c>
      <c r="H410" s="91" t="s">
        <v>885</v>
      </c>
      <c r="I410" s="91">
        <v>2</v>
      </c>
      <c r="J410" s="118" t="s">
        <v>891</v>
      </c>
      <c r="K410" s="121" t="s">
        <v>892</v>
      </c>
      <c r="L410" s="177">
        <v>96273565</v>
      </c>
      <c r="M410" s="91" t="s">
        <v>499</v>
      </c>
      <c r="N410" s="91" t="s">
        <v>126</v>
      </c>
      <c r="O410" s="86" t="s">
        <v>878</v>
      </c>
    </row>
    <row r="411" spans="1:15" ht="76.5" x14ac:dyDescent="0.25">
      <c r="A411" s="76" t="s">
        <v>171</v>
      </c>
      <c r="B411" s="76" t="s">
        <v>871</v>
      </c>
      <c r="C411" s="83" t="s">
        <v>872</v>
      </c>
      <c r="D411" s="87">
        <v>2016170010035</v>
      </c>
      <c r="E411" s="118" t="s">
        <v>873</v>
      </c>
      <c r="F411" s="118" t="s">
        <v>874</v>
      </c>
      <c r="G411" s="86">
        <v>1</v>
      </c>
      <c r="H411" s="91" t="s">
        <v>885</v>
      </c>
      <c r="I411" s="91">
        <v>2</v>
      </c>
      <c r="J411" s="118" t="s">
        <v>891</v>
      </c>
      <c r="K411" s="121" t="s">
        <v>892</v>
      </c>
      <c r="L411" s="177">
        <v>751847569</v>
      </c>
      <c r="M411" s="91" t="s">
        <v>499</v>
      </c>
      <c r="N411" s="91" t="s">
        <v>126</v>
      </c>
      <c r="O411" s="86" t="s">
        <v>878</v>
      </c>
    </row>
    <row r="412" spans="1:15" ht="76.5" x14ac:dyDescent="0.25">
      <c r="A412" s="76" t="s">
        <v>171</v>
      </c>
      <c r="B412" s="76" t="s">
        <v>871</v>
      </c>
      <c r="C412" s="83" t="s">
        <v>872</v>
      </c>
      <c r="D412" s="87">
        <v>2016170010035</v>
      </c>
      <c r="E412" s="118" t="s">
        <v>873</v>
      </c>
      <c r="F412" s="118" t="s">
        <v>874</v>
      </c>
      <c r="G412" s="86">
        <v>1</v>
      </c>
      <c r="H412" s="91" t="s">
        <v>885</v>
      </c>
      <c r="I412" s="91">
        <v>2</v>
      </c>
      <c r="J412" s="118" t="s">
        <v>891</v>
      </c>
      <c r="K412" s="121" t="s">
        <v>892</v>
      </c>
      <c r="L412" s="177">
        <v>840130980</v>
      </c>
      <c r="M412" s="91" t="s">
        <v>41</v>
      </c>
      <c r="N412" s="91" t="s">
        <v>126</v>
      </c>
      <c r="O412" s="86" t="s">
        <v>878</v>
      </c>
    </row>
    <row r="413" spans="1:15" ht="76.5" x14ac:dyDescent="0.25">
      <c r="A413" s="76" t="s">
        <v>171</v>
      </c>
      <c r="B413" s="76" t="s">
        <v>871</v>
      </c>
      <c r="C413" s="83" t="s">
        <v>872</v>
      </c>
      <c r="D413" s="87">
        <v>2016170010035</v>
      </c>
      <c r="E413" s="118" t="s">
        <v>873</v>
      </c>
      <c r="F413" s="118" t="s">
        <v>874</v>
      </c>
      <c r="G413" s="86">
        <v>1</v>
      </c>
      <c r="H413" s="91" t="s">
        <v>885</v>
      </c>
      <c r="I413" s="91">
        <v>2</v>
      </c>
      <c r="J413" s="118" t="s">
        <v>876</v>
      </c>
      <c r="K413" s="121" t="s">
        <v>892</v>
      </c>
      <c r="L413" s="177">
        <f>283761626+255515665</f>
        <v>539277291</v>
      </c>
      <c r="M413" s="91" t="s">
        <v>499</v>
      </c>
      <c r="N413" s="91" t="s">
        <v>126</v>
      </c>
      <c r="O413" s="86" t="s">
        <v>878</v>
      </c>
    </row>
    <row r="414" spans="1:15" ht="89.25" x14ac:dyDescent="0.25">
      <c r="A414" s="76" t="s">
        <v>171</v>
      </c>
      <c r="B414" s="76" t="s">
        <v>871</v>
      </c>
      <c r="C414" s="83" t="s">
        <v>872</v>
      </c>
      <c r="D414" s="114">
        <v>2016170010035</v>
      </c>
      <c r="E414" s="127" t="s">
        <v>873</v>
      </c>
      <c r="F414" s="118" t="s">
        <v>874</v>
      </c>
      <c r="G414" s="86">
        <v>1</v>
      </c>
      <c r="H414" s="91" t="s">
        <v>885</v>
      </c>
      <c r="I414" s="91">
        <v>2</v>
      </c>
      <c r="J414" s="118" t="s">
        <v>876</v>
      </c>
      <c r="K414" s="121" t="s">
        <v>893</v>
      </c>
      <c r="L414" s="177">
        <v>3734922495</v>
      </c>
      <c r="M414" s="91" t="s">
        <v>41</v>
      </c>
      <c r="N414" s="91" t="s">
        <v>126</v>
      </c>
      <c r="O414" s="86" t="s">
        <v>878</v>
      </c>
    </row>
    <row r="415" spans="1:15" ht="89.25" x14ac:dyDescent="0.25">
      <c r="A415" s="76" t="s">
        <v>171</v>
      </c>
      <c r="B415" s="76" t="s">
        <v>871</v>
      </c>
      <c r="C415" s="83" t="s">
        <v>872</v>
      </c>
      <c r="D415" s="114">
        <v>2016170010035</v>
      </c>
      <c r="E415" s="127" t="s">
        <v>873</v>
      </c>
      <c r="F415" s="118" t="s">
        <v>874</v>
      </c>
      <c r="G415" s="86">
        <v>1</v>
      </c>
      <c r="H415" s="91" t="s">
        <v>885</v>
      </c>
      <c r="I415" s="91">
        <v>2</v>
      </c>
      <c r="J415" s="118" t="s">
        <v>876</v>
      </c>
      <c r="K415" s="121" t="s">
        <v>893</v>
      </c>
      <c r="L415" s="177">
        <v>161809590</v>
      </c>
      <c r="M415" s="91" t="s">
        <v>499</v>
      </c>
      <c r="N415" s="91" t="s">
        <v>126</v>
      </c>
      <c r="O415" s="86" t="s">
        <v>878</v>
      </c>
    </row>
    <row r="416" spans="1:15" ht="89.25" x14ac:dyDescent="0.25">
      <c r="A416" s="76" t="s">
        <v>171</v>
      </c>
      <c r="B416" s="76" t="s">
        <v>871</v>
      </c>
      <c r="C416" s="83" t="s">
        <v>872</v>
      </c>
      <c r="D416" s="114">
        <v>2016170010035</v>
      </c>
      <c r="E416" s="127" t="s">
        <v>873</v>
      </c>
      <c r="F416" s="118" t="s">
        <v>874</v>
      </c>
      <c r="G416" s="86">
        <v>1</v>
      </c>
      <c r="H416" s="91" t="s">
        <v>885</v>
      </c>
      <c r="I416" s="91">
        <v>2</v>
      </c>
      <c r="J416" s="118" t="s">
        <v>876</v>
      </c>
      <c r="K416" s="121" t="s">
        <v>892</v>
      </c>
      <c r="L416" s="177">
        <f>200793980+2445335</f>
        <v>203239315</v>
      </c>
      <c r="M416" s="91" t="s">
        <v>41</v>
      </c>
      <c r="N416" s="91" t="s">
        <v>126</v>
      </c>
      <c r="O416" s="86" t="s">
        <v>878</v>
      </c>
    </row>
    <row r="417" spans="1:15" ht="89.25" x14ac:dyDescent="0.25">
      <c r="A417" s="76" t="s">
        <v>171</v>
      </c>
      <c r="B417" s="76" t="s">
        <v>871</v>
      </c>
      <c r="C417" s="83" t="s">
        <v>872</v>
      </c>
      <c r="D417" s="114">
        <v>2016170010035</v>
      </c>
      <c r="E417" s="127" t="s">
        <v>873</v>
      </c>
      <c r="F417" s="118" t="s">
        <v>874</v>
      </c>
      <c r="G417" s="86">
        <v>1</v>
      </c>
      <c r="H417" s="91" t="s">
        <v>885</v>
      </c>
      <c r="I417" s="91">
        <v>2</v>
      </c>
      <c r="J417" s="118" t="s">
        <v>876</v>
      </c>
      <c r="K417" s="121" t="s">
        <v>893</v>
      </c>
      <c r="L417" s="177">
        <v>0</v>
      </c>
      <c r="M417" s="91" t="s">
        <v>499</v>
      </c>
      <c r="N417" s="91" t="s">
        <v>126</v>
      </c>
      <c r="O417" s="86" t="s">
        <v>878</v>
      </c>
    </row>
    <row r="418" spans="1:15" ht="89.25" x14ac:dyDescent="0.25">
      <c r="A418" s="76" t="s">
        <v>171</v>
      </c>
      <c r="B418" s="76" t="s">
        <v>871</v>
      </c>
      <c r="C418" s="83" t="s">
        <v>872</v>
      </c>
      <c r="D418" s="114">
        <v>2016170010035</v>
      </c>
      <c r="E418" s="127" t="s">
        <v>873</v>
      </c>
      <c r="F418" s="118" t="s">
        <v>874</v>
      </c>
      <c r="G418" s="86">
        <v>1</v>
      </c>
      <c r="H418" s="91" t="s">
        <v>885</v>
      </c>
      <c r="I418" s="91">
        <v>2</v>
      </c>
      <c r="J418" s="118" t="s">
        <v>876</v>
      </c>
      <c r="K418" s="121" t="s">
        <v>893</v>
      </c>
      <c r="L418" s="177">
        <v>0</v>
      </c>
      <c r="M418" s="91" t="s">
        <v>41</v>
      </c>
      <c r="N418" s="91" t="s">
        <v>126</v>
      </c>
      <c r="O418" s="86" t="s">
        <v>878</v>
      </c>
    </row>
    <row r="419" spans="1:15" ht="153" x14ac:dyDescent="0.25">
      <c r="A419" s="76" t="s">
        <v>171</v>
      </c>
      <c r="B419" s="76" t="s">
        <v>871</v>
      </c>
      <c r="C419" s="83" t="s">
        <v>894</v>
      </c>
      <c r="D419" s="115">
        <v>2020170010034</v>
      </c>
      <c r="E419" s="121" t="s">
        <v>895</v>
      </c>
      <c r="F419" s="118" t="s">
        <v>896</v>
      </c>
      <c r="G419" s="86">
        <v>1</v>
      </c>
      <c r="H419" s="91" t="s">
        <v>897</v>
      </c>
      <c r="I419" s="91">
        <v>100000</v>
      </c>
      <c r="J419" s="117" t="s">
        <v>898</v>
      </c>
      <c r="K419" s="121" t="s">
        <v>899</v>
      </c>
      <c r="L419" s="178">
        <v>155000000</v>
      </c>
      <c r="M419" s="91" t="s">
        <v>41</v>
      </c>
      <c r="N419" s="91" t="s">
        <v>126</v>
      </c>
      <c r="O419" s="86" t="s">
        <v>878</v>
      </c>
    </row>
    <row r="420" spans="1:15" ht="153" x14ac:dyDescent="0.25">
      <c r="A420" s="76" t="s">
        <v>171</v>
      </c>
      <c r="B420" s="76" t="s">
        <v>871</v>
      </c>
      <c r="C420" s="83" t="s">
        <v>894</v>
      </c>
      <c r="D420" s="115">
        <v>2020170010034</v>
      </c>
      <c r="E420" s="121" t="s">
        <v>895</v>
      </c>
      <c r="F420" s="118" t="s">
        <v>896</v>
      </c>
      <c r="G420" s="86">
        <v>1</v>
      </c>
      <c r="H420" s="91" t="s">
        <v>897</v>
      </c>
      <c r="I420" s="91">
        <v>100000</v>
      </c>
      <c r="J420" s="117" t="s">
        <v>898</v>
      </c>
      <c r="K420" s="121" t="s">
        <v>900</v>
      </c>
      <c r="L420" s="178">
        <v>79531845</v>
      </c>
      <c r="M420" s="91" t="s">
        <v>41</v>
      </c>
      <c r="N420" s="91" t="s">
        <v>126</v>
      </c>
      <c r="O420" s="86" t="s">
        <v>878</v>
      </c>
    </row>
    <row r="421" spans="1:15" ht="127.5" x14ac:dyDescent="0.25">
      <c r="A421" s="76" t="s">
        <v>171</v>
      </c>
      <c r="B421" s="76" t="s">
        <v>871</v>
      </c>
      <c r="C421" s="83" t="s">
        <v>901</v>
      </c>
      <c r="D421" s="115">
        <v>2020170010034</v>
      </c>
      <c r="E421" s="121" t="s">
        <v>895</v>
      </c>
      <c r="F421" s="118" t="s">
        <v>896</v>
      </c>
      <c r="G421" s="86">
        <v>1</v>
      </c>
      <c r="H421" s="91" t="s">
        <v>897</v>
      </c>
      <c r="I421" s="91">
        <v>100000</v>
      </c>
      <c r="J421" s="117" t="s">
        <v>902</v>
      </c>
      <c r="K421" s="121" t="s">
        <v>900</v>
      </c>
      <c r="L421" s="178">
        <v>65415333</v>
      </c>
      <c r="M421" s="91" t="s">
        <v>499</v>
      </c>
      <c r="N421" s="91" t="s">
        <v>126</v>
      </c>
      <c r="O421" s="86" t="s">
        <v>878</v>
      </c>
    </row>
    <row r="422" spans="1:15" ht="127.5" x14ac:dyDescent="0.25">
      <c r="A422" s="76" t="s">
        <v>171</v>
      </c>
      <c r="B422" s="76" t="s">
        <v>871</v>
      </c>
      <c r="C422" s="83" t="s">
        <v>894</v>
      </c>
      <c r="D422" s="115">
        <v>2020170010034</v>
      </c>
      <c r="E422" s="121" t="s">
        <v>895</v>
      </c>
      <c r="F422" s="118" t="s">
        <v>896</v>
      </c>
      <c r="G422" s="86">
        <v>1</v>
      </c>
      <c r="H422" s="91" t="s">
        <v>897</v>
      </c>
      <c r="I422" s="91">
        <v>100000</v>
      </c>
      <c r="J422" s="117" t="s">
        <v>902</v>
      </c>
      <c r="K422" s="121" t="s">
        <v>900</v>
      </c>
      <c r="L422" s="178">
        <v>348476341.5</v>
      </c>
      <c r="M422" s="91" t="s">
        <v>125</v>
      </c>
      <c r="N422" s="91" t="s">
        <v>126</v>
      </c>
      <c r="O422" s="86" t="s">
        <v>878</v>
      </c>
    </row>
    <row r="423" spans="1:15" ht="153" x14ac:dyDescent="0.25">
      <c r="A423" s="76" t="s">
        <v>171</v>
      </c>
      <c r="B423" s="76" t="s">
        <v>871</v>
      </c>
      <c r="C423" s="83" t="s">
        <v>901</v>
      </c>
      <c r="D423" s="115">
        <v>2020170010034</v>
      </c>
      <c r="E423" s="121" t="s">
        <v>895</v>
      </c>
      <c r="F423" s="118" t="s">
        <v>896</v>
      </c>
      <c r="G423" s="86">
        <v>1</v>
      </c>
      <c r="H423" s="91" t="s">
        <v>903</v>
      </c>
      <c r="I423" s="91">
        <v>1</v>
      </c>
      <c r="J423" s="117" t="s">
        <v>898</v>
      </c>
      <c r="K423" s="121" t="s">
        <v>904</v>
      </c>
      <c r="L423" s="178">
        <v>230000000</v>
      </c>
      <c r="M423" s="91" t="s">
        <v>499</v>
      </c>
      <c r="N423" s="91" t="s">
        <v>126</v>
      </c>
      <c r="O423" s="86" t="s">
        <v>878</v>
      </c>
    </row>
    <row r="424" spans="1:15" ht="153" x14ac:dyDescent="0.25">
      <c r="A424" s="76" t="s">
        <v>171</v>
      </c>
      <c r="B424" s="76" t="s">
        <v>871</v>
      </c>
      <c r="C424" s="83" t="s">
        <v>901</v>
      </c>
      <c r="D424" s="115">
        <v>2020170010034</v>
      </c>
      <c r="E424" s="121" t="s">
        <v>895</v>
      </c>
      <c r="F424" s="118" t="s">
        <v>896</v>
      </c>
      <c r="G424" s="86">
        <v>1</v>
      </c>
      <c r="H424" s="91" t="s">
        <v>905</v>
      </c>
      <c r="I424" s="91">
        <v>1</v>
      </c>
      <c r="J424" s="117" t="s">
        <v>898</v>
      </c>
      <c r="K424" s="121" t="s">
        <v>900</v>
      </c>
      <c r="L424" s="178">
        <v>65415333</v>
      </c>
      <c r="M424" s="91" t="s">
        <v>499</v>
      </c>
      <c r="N424" s="91" t="s">
        <v>126</v>
      </c>
      <c r="O424" s="86" t="s">
        <v>878</v>
      </c>
    </row>
    <row r="425" spans="1:15" ht="153" x14ac:dyDescent="0.25">
      <c r="A425" s="76" t="s">
        <v>171</v>
      </c>
      <c r="B425" s="76" t="s">
        <v>871</v>
      </c>
      <c r="C425" s="83" t="s">
        <v>894</v>
      </c>
      <c r="D425" s="115">
        <v>2020170010034</v>
      </c>
      <c r="E425" s="121" t="s">
        <v>895</v>
      </c>
      <c r="F425" s="118" t="s">
        <v>896</v>
      </c>
      <c r="G425" s="86">
        <v>1</v>
      </c>
      <c r="H425" s="91" t="s">
        <v>905</v>
      </c>
      <c r="I425" s="91">
        <v>1</v>
      </c>
      <c r="J425" s="117" t="s">
        <v>898</v>
      </c>
      <c r="K425" s="121" t="s">
        <v>899</v>
      </c>
      <c r="L425" s="178"/>
      <c r="M425" s="91" t="s">
        <v>41</v>
      </c>
      <c r="N425" s="91" t="s">
        <v>126</v>
      </c>
      <c r="O425" s="86" t="s">
        <v>878</v>
      </c>
    </row>
    <row r="426" spans="1:15" ht="63.75" x14ac:dyDescent="0.25">
      <c r="A426" s="76" t="s">
        <v>171</v>
      </c>
      <c r="B426" s="76" t="s">
        <v>871</v>
      </c>
      <c r="C426" s="83" t="s">
        <v>894</v>
      </c>
      <c r="D426" s="115">
        <v>2020170010034</v>
      </c>
      <c r="E426" s="121" t="s">
        <v>895</v>
      </c>
      <c r="F426" s="118" t="s">
        <v>896</v>
      </c>
      <c r="G426" s="86">
        <v>1</v>
      </c>
      <c r="H426" s="91" t="s">
        <v>905</v>
      </c>
      <c r="I426" s="91">
        <v>1</v>
      </c>
      <c r="J426" s="118" t="s">
        <v>906</v>
      </c>
      <c r="K426" s="121" t="s">
        <v>900</v>
      </c>
      <c r="L426" s="178">
        <v>79531845</v>
      </c>
      <c r="M426" s="91" t="s">
        <v>41</v>
      </c>
      <c r="N426" s="91" t="s">
        <v>126</v>
      </c>
      <c r="O426" s="86" t="s">
        <v>878</v>
      </c>
    </row>
    <row r="427" spans="1:15" ht="63.75" x14ac:dyDescent="0.25">
      <c r="A427" s="76" t="s">
        <v>171</v>
      </c>
      <c r="B427" s="76" t="s">
        <v>871</v>
      </c>
      <c r="C427" s="83" t="s">
        <v>901</v>
      </c>
      <c r="D427" s="115">
        <v>2020170010034</v>
      </c>
      <c r="E427" s="121" t="s">
        <v>895</v>
      </c>
      <c r="F427" s="118" t="s">
        <v>896</v>
      </c>
      <c r="G427" s="86">
        <v>1</v>
      </c>
      <c r="H427" s="91" t="s">
        <v>905</v>
      </c>
      <c r="I427" s="91">
        <v>1</v>
      </c>
      <c r="J427" s="118" t="s">
        <v>907</v>
      </c>
      <c r="K427" s="121" t="s">
        <v>900</v>
      </c>
      <c r="L427" s="178">
        <v>65415333</v>
      </c>
      <c r="M427" s="91" t="s">
        <v>499</v>
      </c>
      <c r="N427" s="91" t="s">
        <v>126</v>
      </c>
      <c r="O427" s="86" t="s">
        <v>878</v>
      </c>
    </row>
    <row r="428" spans="1:15" ht="63.75" x14ac:dyDescent="0.25">
      <c r="A428" s="76" t="s">
        <v>171</v>
      </c>
      <c r="B428" s="76" t="s">
        <v>871</v>
      </c>
      <c r="C428" s="83" t="s">
        <v>894</v>
      </c>
      <c r="D428" s="115">
        <v>2020170010034</v>
      </c>
      <c r="E428" s="121" t="s">
        <v>895</v>
      </c>
      <c r="F428" s="118" t="s">
        <v>896</v>
      </c>
      <c r="G428" s="86">
        <v>1</v>
      </c>
      <c r="H428" s="91" t="s">
        <v>905</v>
      </c>
      <c r="I428" s="91">
        <v>1</v>
      </c>
      <c r="J428" s="118" t="s">
        <v>908</v>
      </c>
      <c r="K428" s="121" t="s">
        <v>900</v>
      </c>
      <c r="L428" s="178">
        <v>348476341.5</v>
      </c>
      <c r="M428" s="91" t="s">
        <v>125</v>
      </c>
      <c r="N428" s="91" t="s">
        <v>126</v>
      </c>
      <c r="O428" s="86" t="s">
        <v>878</v>
      </c>
    </row>
    <row r="429" spans="1:15" ht="63.75" x14ac:dyDescent="0.25">
      <c r="A429" s="76" t="s">
        <v>171</v>
      </c>
      <c r="B429" s="76" t="s">
        <v>871</v>
      </c>
      <c r="C429" s="83" t="s">
        <v>894</v>
      </c>
      <c r="D429" s="115">
        <v>2020170010034</v>
      </c>
      <c r="E429" s="121" t="s">
        <v>895</v>
      </c>
      <c r="F429" s="118" t="s">
        <v>896</v>
      </c>
      <c r="G429" s="86">
        <v>1</v>
      </c>
      <c r="H429" s="91" t="s">
        <v>905</v>
      </c>
      <c r="I429" s="91">
        <v>1</v>
      </c>
      <c r="J429" s="118" t="s">
        <v>908</v>
      </c>
      <c r="K429" s="121" t="s">
        <v>909</v>
      </c>
      <c r="L429" s="178"/>
      <c r="M429" s="91" t="s">
        <v>41</v>
      </c>
      <c r="N429" s="91" t="s">
        <v>126</v>
      </c>
      <c r="O429" s="86" t="s">
        <v>878</v>
      </c>
    </row>
    <row r="430" spans="1:15" ht="63.75" x14ac:dyDescent="0.25">
      <c r="A430" s="76" t="s">
        <v>171</v>
      </c>
      <c r="B430" s="76" t="s">
        <v>871</v>
      </c>
      <c r="C430" s="83" t="s">
        <v>894</v>
      </c>
      <c r="D430" s="115">
        <v>2020170010034</v>
      </c>
      <c r="E430" s="121" t="s">
        <v>895</v>
      </c>
      <c r="F430" s="118" t="s">
        <v>896</v>
      </c>
      <c r="G430" s="86">
        <v>1</v>
      </c>
      <c r="H430" s="91" t="s">
        <v>910</v>
      </c>
      <c r="I430" s="91">
        <v>1</v>
      </c>
      <c r="J430" s="118" t="s">
        <v>911</v>
      </c>
      <c r="K430" s="121" t="s">
        <v>912</v>
      </c>
      <c r="L430" s="178">
        <v>432070000</v>
      </c>
      <c r="M430" s="91" t="s">
        <v>125</v>
      </c>
      <c r="N430" s="91" t="s">
        <v>126</v>
      </c>
      <c r="O430" s="86" t="s">
        <v>878</v>
      </c>
    </row>
    <row r="431" spans="1:15" ht="153" x14ac:dyDescent="0.25">
      <c r="A431" s="76" t="s">
        <v>171</v>
      </c>
      <c r="B431" s="76" t="s">
        <v>871</v>
      </c>
      <c r="C431" s="83" t="s">
        <v>894</v>
      </c>
      <c r="D431" s="115">
        <v>2020170010034</v>
      </c>
      <c r="E431" s="121" t="s">
        <v>895</v>
      </c>
      <c r="F431" s="118" t="s">
        <v>913</v>
      </c>
      <c r="G431" s="86">
        <v>1</v>
      </c>
      <c r="H431" s="91" t="s">
        <v>914</v>
      </c>
      <c r="I431" s="116">
        <v>1</v>
      </c>
      <c r="J431" s="117" t="s">
        <v>898</v>
      </c>
      <c r="K431" s="121" t="s">
        <v>915</v>
      </c>
      <c r="L431" s="178">
        <f>203059884-75554001</f>
        <v>127505883</v>
      </c>
      <c r="M431" s="91" t="s">
        <v>499</v>
      </c>
      <c r="N431" s="91" t="s">
        <v>126</v>
      </c>
      <c r="O431" s="86" t="s">
        <v>878</v>
      </c>
    </row>
    <row r="432" spans="1:15" ht="153" x14ac:dyDescent="0.25">
      <c r="A432" s="76" t="s">
        <v>171</v>
      </c>
      <c r="B432" s="76" t="s">
        <v>871</v>
      </c>
      <c r="C432" s="83" t="s">
        <v>901</v>
      </c>
      <c r="D432" s="115">
        <v>2020170010034</v>
      </c>
      <c r="E432" s="121" t="s">
        <v>895</v>
      </c>
      <c r="F432" s="118" t="s">
        <v>913</v>
      </c>
      <c r="G432" s="86">
        <v>1</v>
      </c>
      <c r="H432" s="91" t="s">
        <v>914</v>
      </c>
      <c r="I432" s="116">
        <v>1</v>
      </c>
      <c r="J432" s="117" t="s">
        <v>898</v>
      </c>
      <c r="K432" s="121" t="s">
        <v>915</v>
      </c>
      <c r="L432" s="178">
        <v>75554001</v>
      </c>
      <c r="M432" s="91" t="s">
        <v>499</v>
      </c>
      <c r="N432" s="91" t="s">
        <v>126</v>
      </c>
      <c r="O432" s="86" t="s">
        <v>878</v>
      </c>
    </row>
    <row r="433" spans="1:21" ht="153" x14ac:dyDescent="0.25">
      <c r="A433" s="76" t="s">
        <v>171</v>
      </c>
      <c r="B433" s="76" t="s">
        <v>871</v>
      </c>
      <c r="C433" s="83" t="s">
        <v>894</v>
      </c>
      <c r="D433" s="115">
        <v>2020170010034</v>
      </c>
      <c r="E433" s="121" t="s">
        <v>895</v>
      </c>
      <c r="F433" s="118" t="s">
        <v>913</v>
      </c>
      <c r="G433" s="86">
        <v>1</v>
      </c>
      <c r="H433" s="91" t="s">
        <v>916</v>
      </c>
      <c r="I433" s="91">
        <v>800</v>
      </c>
      <c r="J433" s="117" t="s">
        <v>898</v>
      </c>
      <c r="K433" s="121" t="s">
        <v>915</v>
      </c>
      <c r="L433" s="178">
        <f>391292970+129999999</f>
        <v>521292969</v>
      </c>
      <c r="M433" s="86" t="s">
        <v>41</v>
      </c>
      <c r="N433" s="91" t="s">
        <v>126</v>
      </c>
      <c r="O433" s="86" t="s">
        <v>878</v>
      </c>
    </row>
    <row r="434" spans="1:21" ht="153" x14ac:dyDescent="0.25">
      <c r="A434" s="76" t="s">
        <v>171</v>
      </c>
      <c r="B434" s="76" t="s">
        <v>871</v>
      </c>
      <c r="C434" s="83" t="s">
        <v>894</v>
      </c>
      <c r="D434" s="115">
        <v>2020170010034</v>
      </c>
      <c r="E434" s="121" t="s">
        <v>895</v>
      </c>
      <c r="F434" s="118" t="s">
        <v>913</v>
      </c>
      <c r="G434" s="86">
        <v>1</v>
      </c>
      <c r="H434" s="91" t="s">
        <v>916</v>
      </c>
      <c r="I434" s="91">
        <v>800</v>
      </c>
      <c r="J434" s="117" t="s">
        <v>898</v>
      </c>
      <c r="K434" s="121" t="s">
        <v>915</v>
      </c>
      <c r="L434" s="178">
        <v>0</v>
      </c>
      <c r="M434" s="86" t="s">
        <v>125</v>
      </c>
      <c r="N434" s="91" t="s">
        <v>126</v>
      </c>
      <c r="O434" s="86" t="s">
        <v>878</v>
      </c>
    </row>
    <row r="435" spans="1:21" ht="153" x14ac:dyDescent="0.25">
      <c r="A435" s="76" t="s">
        <v>171</v>
      </c>
      <c r="B435" s="76" t="s">
        <v>871</v>
      </c>
      <c r="C435" s="83" t="s">
        <v>894</v>
      </c>
      <c r="D435" s="115">
        <v>2020170010034</v>
      </c>
      <c r="E435" s="121" t="s">
        <v>895</v>
      </c>
      <c r="F435" s="118" t="s">
        <v>913</v>
      </c>
      <c r="G435" s="86">
        <v>1</v>
      </c>
      <c r="H435" s="91" t="s">
        <v>916</v>
      </c>
      <c r="I435" s="91">
        <v>800</v>
      </c>
      <c r="J435" s="117" t="s">
        <v>898</v>
      </c>
      <c r="K435" s="121" t="s">
        <v>915</v>
      </c>
      <c r="L435" s="178">
        <v>203059884</v>
      </c>
      <c r="M435" s="91" t="s">
        <v>499</v>
      </c>
      <c r="N435" s="91" t="s">
        <v>126</v>
      </c>
      <c r="O435" s="86" t="s">
        <v>878</v>
      </c>
    </row>
    <row r="436" spans="1:21" ht="153" x14ac:dyDescent="0.25">
      <c r="A436" s="76" t="s">
        <v>171</v>
      </c>
      <c r="B436" s="76" t="s">
        <v>871</v>
      </c>
      <c r="C436" s="83" t="s">
        <v>894</v>
      </c>
      <c r="D436" s="115">
        <v>2020170010034</v>
      </c>
      <c r="E436" s="121" t="s">
        <v>895</v>
      </c>
      <c r="F436" s="118" t="s">
        <v>913</v>
      </c>
      <c r="G436" s="86">
        <v>1</v>
      </c>
      <c r="H436" s="91" t="s">
        <v>916</v>
      </c>
      <c r="I436" s="91">
        <v>800</v>
      </c>
      <c r="J436" s="117" t="s">
        <v>898</v>
      </c>
      <c r="K436" s="121" t="s">
        <v>915</v>
      </c>
      <c r="L436" s="178">
        <v>391292971</v>
      </c>
      <c r="M436" s="91" t="s">
        <v>41</v>
      </c>
      <c r="N436" s="91" t="s">
        <v>126</v>
      </c>
      <c r="O436" s="86" t="s">
        <v>878</v>
      </c>
    </row>
    <row r="437" spans="1:21" ht="153" x14ac:dyDescent="0.25">
      <c r="A437" s="76" t="s">
        <v>171</v>
      </c>
      <c r="B437" s="76" t="s">
        <v>871</v>
      </c>
      <c r="C437" s="83" t="s">
        <v>894</v>
      </c>
      <c r="D437" s="115">
        <v>2020170010034</v>
      </c>
      <c r="E437" s="121" t="s">
        <v>895</v>
      </c>
      <c r="F437" s="118" t="s">
        <v>913</v>
      </c>
      <c r="G437" s="86">
        <v>1</v>
      </c>
      <c r="H437" s="91" t="s">
        <v>916</v>
      </c>
      <c r="I437" s="91">
        <v>800</v>
      </c>
      <c r="J437" s="117" t="s">
        <v>898</v>
      </c>
      <c r="K437" s="121" t="s">
        <v>915</v>
      </c>
      <c r="L437" s="178">
        <v>203059885</v>
      </c>
      <c r="M437" s="91" t="s">
        <v>499</v>
      </c>
      <c r="N437" s="91" t="s">
        <v>126</v>
      </c>
      <c r="O437" s="86" t="s">
        <v>878</v>
      </c>
    </row>
    <row r="438" spans="1:21" ht="63.75" x14ac:dyDescent="0.25">
      <c r="A438" s="76" t="s">
        <v>171</v>
      </c>
      <c r="B438" s="76" t="s">
        <v>871</v>
      </c>
      <c r="C438" s="83" t="s">
        <v>894</v>
      </c>
      <c r="D438" s="115">
        <v>2020170010034</v>
      </c>
      <c r="E438" s="121" t="s">
        <v>895</v>
      </c>
      <c r="F438" s="118" t="s">
        <v>913</v>
      </c>
      <c r="G438" s="86">
        <v>1</v>
      </c>
      <c r="H438" s="91" t="s">
        <v>917</v>
      </c>
      <c r="I438" s="91">
        <v>50</v>
      </c>
      <c r="J438" s="121" t="s">
        <v>918</v>
      </c>
      <c r="K438" s="123" t="s">
        <v>919</v>
      </c>
      <c r="L438" s="178">
        <v>380900000</v>
      </c>
      <c r="M438" s="91" t="s">
        <v>41</v>
      </c>
      <c r="N438" s="91" t="s">
        <v>126</v>
      </c>
      <c r="O438" s="86" t="s">
        <v>878</v>
      </c>
    </row>
    <row r="439" spans="1:21" ht="63.75" x14ac:dyDescent="0.25">
      <c r="A439" s="76" t="s">
        <v>171</v>
      </c>
      <c r="B439" s="76" t="s">
        <v>871</v>
      </c>
      <c r="C439" s="83" t="s">
        <v>894</v>
      </c>
      <c r="D439" s="115">
        <v>2020170010034</v>
      </c>
      <c r="E439" s="121" t="s">
        <v>895</v>
      </c>
      <c r="F439" s="118" t="s">
        <v>913</v>
      </c>
      <c r="G439" s="86">
        <v>1</v>
      </c>
      <c r="H439" s="91" t="s">
        <v>917</v>
      </c>
      <c r="I439" s="91">
        <v>50</v>
      </c>
      <c r="J439" s="121" t="s">
        <v>918</v>
      </c>
      <c r="K439" s="123" t="s">
        <v>919</v>
      </c>
      <c r="L439" s="178">
        <v>223600000</v>
      </c>
      <c r="M439" s="91" t="s">
        <v>125</v>
      </c>
      <c r="N439" s="91" t="s">
        <v>126</v>
      </c>
      <c r="O439" s="86" t="s">
        <v>878</v>
      </c>
    </row>
    <row r="440" spans="1:21" ht="153" x14ac:dyDescent="0.25">
      <c r="A440" s="76" t="s">
        <v>171</v>
      </c>
      <c r="B440" s="76" t="s">
        <v>871</v>
      </c>
      <c r="C440" s="83" t="s">
        <v>894</v>
      </c>
      <c r="D440" s="115">
        <v>2020170010034</v>
      </c>
      <c r="E440" s="121" t="s">
        <v>895</v>
      </c>
      <c r="F440" s="118" t="s">
        <v>913</v>
      </c>
      <c r="G440" s="86">
        <v>1</v>
      </c>
      <c r="H440" s="91" t="s">
        <v>897</v>
      </c>
      <c r="I440" s="91">
        <v>100000</v>
      </c>
      <c r="J440" s="117" t="s">
        <v>898</v>
      </c>
      <c r="K440" s="121" t="s">
        <v>920</v>
      </c>
      <c r="L440" s="178">
        <v>536257540</v>
      </c>
      <c r="M440" s="91" t="s">
        <v>125</v>
      </c>
      <c r="N440" s="91" t="s">
        <v>126</v>
      </c>
      <c r="O440" s="86" t="s">
        <v>878</v>
      </c>
    </row>
    <row r="441" spans="1:21" ht="153" x14ac:dyDescent="0.25">
      <c r="A441" s="76" t="s">
        <v>171</v>
      </c>
      <c r="B441" s="76" t="s">
        <v>871</v>
      </c>
      <c r="C441" s="83" t="s">
        <v>901</v>
      </c>
      <c r="D441" s="115">
        <v>2020170010034</v>
      </c>
      <c r="E441" s="121" t="s">
        <v>895</v>
      </c>
      <c r="F441" s="118" t="s">
        <v>913</v>
      </c>
      <c r="G441" s="86">
        <v>1</v>
      </c>
      <c r="H441" s="91" t="s">
        <v>897</v>
      </c>
      <c r="I441" s="91">
        <v>100000</v>
      </c>
      <c r="J441" s="117" t="s">
        <v>898</v>
      </c>
      <c r="K441" s="121" t="s">
        <v>920</v>
      </c>
      <c r="L441" s="178">
        <v>27922480</v>
      </c>
      <c r="M441" s="91" t="s">
        <v>499</v>
      </c>
      <c r="N441" s="91" t="s">
        <v>126</v>
      </c>
      <c r="O441" s="86" t="s">
        <v>878</v>
      </c>
    </row>
    <row r="442" spans="1:21" ht="153" x14ac:dyDescent="0.25">
      <c r="A442" s="76" t="s">
        <v>171</v>
      </c>
      <c r="B442" s="76" t="s">
        <v>871</v>
      </c>
      <c r="C442" s="83" t="s">
        <v>894</v>
      </c>
      <c r="D442" s="115">
        <v>2020170010034</v>
      </c>
      <c r="E442" s="121" t="s">
        <v>895</v>
      </c>
      <c r="F442" s="118" t="s">
        <v>913</v>
      </c>
      <c r="G442" s="86">
        <v>1</v>
      </c>
      <c r="H442" s="91" t="s">
        <v>921</v>
      </c>
      <c r="I442" s="91">
        <v>10</v>
      </c>
      <c r="J442" s="117" t="s">
        <v>898</v>
      </c>
      <c r="K442" s="121" t="s">
        <v>922</v>
      </c>
      <c r="L442" s="178">
        <v>491645284</v>
      </c>
      <c r="M442" s="91" t="s">
        <v>41</v>
      </c>
      <c r="N442" s="91" t="s">
        <v>126</v>
      </c>
      <c r="O442" s="86" t="s">
        <v>878</v>
      </c>
    </row>
    <row r="443" spans="1:21" ht="153" x14ac:dyDescent="0.25">
      <c r="A443" s="76" t="s">
        <v>171</v>
      </c>
      <c r="B443" s="76" t="s">
        <v>871</v>
      </c>
      <c r="C443" s="83" t="s">
        <v>894</v>
      </c>
      <c r="D443" s="115">
        <v>2020170010034</v>
      </c>
      <c r="E443" s="121" t="s">
        <v>895</v>
      </c>
      <c r="F443" s="118" t="s">
        <v>913</v>
      </c>
      <c r="G443" s="86">
        <v>1</v>
      </c>
      <c r="H443" s="91" t="s">
        <v>921</v>
      </c>
      <c r="I443" s="91">
        <v>10</v>
      </c>
      <c r="J443" s="117" t="s">
        <v>898</v>
      </c>
      <c r="K443" s="121" t="s">
        <v>923</v>
      </c>
      <c r="L443" s="178">
        <v>500000000</v>
      </c>
      <c r="M443" s="91" t="s">
        <v>41</v>
      </c>
      <c r="N443" s="91" t="s">
        <v>126</v>
      </c>
      <c r="O443" s="86" t="s">
        <v>878</v>
      </c>
    </row>
    <row r="444" spans="1:21" ht="153" x14ac:dyDescent="0.25">
      <c r="A444" s="76" t="s">
        <v>171</v>
      </c>
      <c r="B444" s="76" t="s">
        <v>871</v>
      </c>
      <c r="C444" s="83" t="s">
        <v>894</v>
      </c>
      <c r="D444" s="115">
        <v>2020170010034</v>
      </c>
      <c r="E444" s="121" t="s">
        <v>895</v>
      </c>
      <c r="F444" s="118" t="s">
        <v>913</v>
      </c>
      <c r="G444" s="86">
        <v>1</v>
      </c>
      <c r="H444" s="91" t="s">
        <v>921</v>
      </c>
      <c r="I444" s="91">
        <v>10</v>
      </c>
      <c r="J444" s="117" t="s">
        <v>898</v>
      </c>
      <c r="K444" s="121" t="s">
        <v>923</v>
      </c>
      <c r="L444" s="178">
        <v>400000000</v>
      </c>
      <c r="M444" s="86" t="s">
        <v>41</v>
      </c>
      <c r="N444" s="91" t="s">
        <v>126</v>
      </c>
      <c r="O444" s="86" t="s">
        <v>878</v>
      </c>
    </row>
    <row r="445" spans="1:21" ht="63.75" x14ac:dyDescent="0.25">
      <c r="A445" s="86" t="s">
        <v>171</v>
      </c>
      <c r="B445" s="86" t="s">
        <v>924</v>
      </c>
      <c r="C445" s="86" t="s">
        <v>925</v>
      </c>
      <c r="D445" s="115">
        <v>2020170010036</v>
      </c>
      <c r="E445" s="121" t="s">
        <v>926</v>
      </c>
      <c r="F445" s="118" t="s">
        <v>927</v>
      </c>
      <c r="G445" s="86">
        <v>1</v>
      </c>
      <c r="H445" s="86" t="s">
        <v>928</v>
      </c>
      <c r="I445" s="86">
        <v>1</v>
      </c>
      <c r="J445" s="118" t="s">
        <v>929</v>
      </c>
      <c r="K445" s="118" t="s">
        <v>930</v>
      </c>
      <c r="L445" s="179">
        <v>6837054967</v>
      </c>
      <c r="M445" s="86" t="s">
        <v>41</v>
      </c>
      <c r="N445" s="86" t="s">
        <v>137</v>
      </c>
      <c r="O445" s="86" t="s">
        <v>931</v>
      </c>
      <c r="U445" s="149"/>
    </row>
    <row r="446" spans="1:21" ht="63.75" x14ac:dyDescent="0.25">
      <c r="A446" s="86" t="s">
        <v>171</v>
      </c>
      <c r="B446" s="86" t="s">
        <v>924</v>
      </c>
      <c r="C446" s="86" t="s">
        <v>925</v>
      </c>
      <c r="D446" s="115">
        <v>2020170010036</v>
      </c>
      <c r="E446" s="121" t="s">
        <v>926</v>
      </c>
      <c r="F446" s="118" t="s">
        <v>927</v>
      </c>
      <c r="G446" s="86">
        <v>1</v>
      </c>
      <c r="H446" s="86" t="s">
        <v>928</v>
      </c>
      <c r="I446" s="86">
        <v>1</v>
      </c>
      <c r="J446" s="118" t="s">
        <v>929</v>
      </c>
      <c r="K446" s="118" t="s">
        <v>930</v>
      </c>
      <c r="L446" s="179">
        <v>500000000</v>
      </c>
      <c r="M446" s="86" t="s">
        <v>499</v>
      </c>
      <c r="N446" s="86" t="s">
        <v>137</v>
      </c>
      <c r="O446" s="86" t="s">
        <v>931</v>
      </c>
    </row>
    <row r="447" spans="1:21" ht="102" x14ac:dyDescent="0.25">
      <c r="A447" s="86" t="s">
        <v>171</v>
      </c>
      <c r="B447" s="86" t="s">
        <v>924</v>
      </c>
      <c r="C447" s="86" t="s">
        <v>925</v>
      </c>
      <c r="D447" s="115">
        <v>2020170010038</v>
      </c>
      <c r="E447" s="121" t="s">
        <v>932</v>
      </c>
      <c r="F447" s="121" t="s">
        <v>927</v>
      </c>
      <c r="G447" s="86">
        <v>1</v>
      </c>
      <c r="H447" s="86" t="s">
        <v>933</v>
      </c>
      <c r="I447" s="86">
        <v>1</v>
      </c>
      <c r="J447" s="118" t="s">
        <v>51</v>
      </c>
      <c r="K447" s="118" t="s">
        <v>934</v>
      </c>
      <c r="L447" s="179">
        <v>200000000</v>
      </c>
      <c r="M447" s="86" t="s">
        <v>125</v>
      </c>
      <c r="N447" s="86" t="s">
        <v>137</v>
      </c>
      <c r="O447" s="86" t="s">
        <v>935</v>
      </c>
    </row>
    <row r="448" spans="1:21" ht="102" x14ac:dyDescent="0.25">
      <c r="A448" s="86" t="s">
        <v>171</v>
      </c>
      <c r="B448" s="86" t="s">
        <v>924</v>
      </c>
      <c r="C448" s="86" t="s">
        <v>925</v>
      </c>
      <c r="D448" s="115">
        <v>2020170010038</v>
      </c>
      <c r="E448" s="121" t="s">
        <v>932</v>
      </c>
      <c r="F448" s="121" t="s">
        <v>927</v>
      </c>
      <c r="G448" s="86">
        <v>1</v>
      </c>
      <c r="H448" s="86" t="s">
        <v>933</v>
      </c>
      <c r="I448" s="86">
        <v>1</v>
      </c>
      <c r="J448" s="118" t="s">
        <v>51</v>
      </c>
      <c r="K448" s="118" t="s">
        <v>936</v>
      </c>
      <c r="L448" s="179">
        <v>56300000</v>
      </c>
      <c r="M448" s="86" t="s">
        <v>125</v>
      </c>
      <c r="N448" s="86" t="s">
        <v>137</v>
      </c>
      <c r="O448" s="86" t="s">
        <v>935</v>
      </c>
    </row>
    <row r="449" spans="1:19" ht="102" x14ac:dyDescent="0.25">
      <c r="A449" s="86" t="s">
        <v>171</v>
      </c>
      <c r="B449" s="86" t="s">
        <v>924</v>
      </c>
      <c r="C449" s="86" t="s">
        <v>925</v>
      </c>
      <c r="D449" s="115">
        <v>2020170010038</v>
      </c>
      <c r="E449" s="121" t="s">
        <v>932</v>
      </c>
      <c r="F449" s="121" t="s">
        <v>927</v>
      </c>
      <c r="G449" s="86">
        <v>1</v>
      </c>
      <c r="H449" s="86" t="s">
        <v>933</v>
      </c>
      <c r="I449" s="86">
        <v>1</v>
      </c>
      <c r="J449" s="118" t="s">
        <v>51</v>
      </c>
      <c r="K449" s="118" t="s">
        <v>937</v>
      </c>
      <c r="L449" s="179">
        <v>23157830</v>
      </c>
      <c r="M449" s="86" t="s">
        <v>125</v>
      </c>
      <c r="N449" s="86" t="s">
        <v>137</v>
      </c>
      <c r="O449" s="86" t="s">
        <v>935</v>
      </c>
    </row>
    <row r="450" spans="1:19" ht="102" x14ac:dyDescent="0.25">
      <c r="A450" s="86" t="s">
        <v>171</v>
      </c>
      <c r="B450" s="86" t="s">
        <v>924</v>
      </c>
      <c r="C450" s="86" t="s">
        <v>925</v>
      </c>
      <c r="D450" s="115">
        <v>2020170010038</v>
      </c>
      <c r="E450" s="121" t="s">
        <v>932</v>
      </c>
      <c r="F450" s="121" t="s">
        <v>927</v>
      </c>
      <c r="G450" s="86">
        <v>1</v>
      </c>
      <c r="H450" s="86" t="s">
        <v>933</v>
      </c>
      <c r="I450" s="86">
        <v>1</v>
      </c>
      <c r="J450" s="118" t="s">
        <v>51</v>
      </c>
      <c r="K450" s="118" t="s">
        <v>938</v>
      </c>
      <c r="L450" s="179">
        <v>17229123</v>
      </c>
      <c r="M450" s="86" t="s">
        <v>41</v>
      </c>
      <c r="N450" s="86" t="s">
        <v>137</v>
      </c>
      <c r="O450" s="86" t="s">
        <v>935</v>
      </c>
    </row>
    <row r="451" spans="1:19" ht="102" x14ac:dyDescent="0.25">
      <c r="A451" s="86" t="s">
        <v>171</v>
      </c>
      <c r="B451" s="86" t="s">
        <v>924</v>
      </c>
      <c r="C451" s="86" t="s">
        <v>925</v>
      </c>
      <c r="D451" s="115">
        <v>2020170010038</v>
      </c>
      <c r="E451" s="121" t="s">
        <v>932</v>
      </c>
      <c r="F451" s="121" t="s">
        <v>927</v>
      </c>
      <c r="G451" s="86">
        <v>1</v>
      </c>
      <c r="H451" s="86" t="s">
        <v>933</v>
      </c>
      <c r="I451" s="86">
        <v>1</v>
      </c>
      <c r="J451" s="118" t="s">
        <v>51</v>
      </c>
      <c r="K451" s="118" t="s">
        <v>939</v>
      </c>
      <c r="L451" s="179">
        <v>131638499</v>
      </c>
      <c r="M451" s="86" t="s">
        <v>125</v>
      </c>
      <c r="N451" s="86" t="s">
        <v>137</v>
      </c>
      <c r="O451" s="86" t="s">
        <v>935</v>
      </c>
    </row>
    <row r="452" spans="1:19" ht="114.75" x14ac:dyDescent="0.25">
      <c r="A452" s="86" t="s">
        <v>171</v>
      </c>
      <c r="B452" s="86" t="s">
        <v>924</v>
      </c>
      <c r="C452" s="86" t="s">
        <v>925</v>
      </c>
      <c r="D452" s="115">
        <v>2020170010038</v>
      </c>
      <c r="E452" s="121" t="s">
        <v>932</v>
      </c>
      <c r="F452" s="121" t="s">
        <v>940</v>
      </c>
      <c r="G452" s="86">
        <v>1</v>
      </c>
      <c r="H452" s="86" t="s">
        <v>941</v>
      </c>
      <c r="I452" s="86">
        <v>1</v>
      </c>
      <c r="J452" s="118" t="s">
        <v>51</v>
      </c>
      <c r="K452" s="118" t="s">
        <v>942</v>
      </c>
      <c r="L452" s="179">
        <v>43157830</v>
      </c>
      <c r="M452" s="86" t="s">
        <v>125</v>
      </c>
      <c r="N452" s="86" t="s">
        <v>137</v>
      </c>
      <c r="O452" s="86" t="s">
        <v>935</v>
      </c>
    </row>
    <row r="453" spans="1:19" ht="102" x14ac:dyDescent="0.25">
      <c r="A453" s="86" t="s">
        <v>171</v>
      </c>
      <c r="B453" s="86" t="s">
        <v>924</v>
      </c>
      <c r="C453" s="86" t="s">
        <v>925</v>
      </c>
      <c r="D453" s="115">
        <v>2020170010038</v>
      </c>
      <c r="E453" s="121" t="s">
        <v>932</v>
      </c>
      <c r="F453" s="121" t="s">
        <v>927</v>
      </c>
      <c r="G453" s="86">
        <v>1</v>
      </c>
      <c r="H453" s="86" t="s">
        <v>933</v>
      </c>
      <c r="I453" s="86">
        <v>1</v>
      </c>
      <c r="J453" s="118" t="s">
        <v>51</v>
      </c>
      <c r="K453" s="118" t="s">
        <v>942</v>
      </c>
      <c r="L453" s="179">
        <f>111494376-26714060</f>
        <v>84780316</v>
      </c>
      <c r="M453" s="86" t="s">
        <v>125</v>
      </c>
      <c r="N453" s="86" t="s">
        <v>137</v>
      </c>
      <c r="O453" s="86" t="s">
        <v>935</v>
      </c>
    </row>
    <row r="454" spans="1:19" ht="102" x14ac:dyDescent="0.25">
      <c r="A454" s="86" t="s">
        <v>171</v>
      </c>
      <c r="B454" s="86" t="s">
        <v>924</v>
      </c>
      <c r="C454" s="86" t="s">
        <v>925</v>
      </c>
      <c r="D454" s="115">
        <v>2020170010038</v>
      </c>
      <c r="E454" s="121" t="s">
        <v>932</v>
      </c>
      <c r="F454" s="121" t="s">
        <v>927</v>
      </c>
      <c r="G454" s="86">
        <v>1</v>
      </c>
      <c r="H454" s="86" t="s">
        <v>933</v>
      </c>
      <c r="I454" s="86">
        <v>1</v>
      </c>
      <c r="J454" s="118" t="s">
        <v>51</v>
      </c>
      <c r="K454" s="118" t="s">
        <v>942</v>
      </c>
      <c r="L454" s="179">
        <v>160000000</v>
      </c>
      <c r="M454" s="86" t="s">
        <v>41</v>
      </c>
      <c r="N454" s="86" t="s">
        <v>137</v>
      </c>
      <c r="O454" s="86" t="s">
        <v>935</v>
      </c>
    </row>
    <row r="455" spans="1:19" ht="102" x14ac:dyDescent="0.25">
      <c r="A455" s="86" t="s">
        <v>171</v>
      </c>
      <c r="B455" s="86" t="s">
        <v>924</v>
      </c>
      <c r="C455" s="86" t="s">
        <v>925</v>
      </c>
      <c r="D455" s="115">
        <v>2020170010038</v>
      </c>
      <c r="E455" s="121" t="s">
        <v>932</v>
      </c>
      <c r="F455" s="121" t="s">
        <v>927</v>
      </c>
      <c r="G455" s="86">
        <v>1</v>
      </c>
      <c r="H455" s="86" t="s">
        <v>933</v>
      </c>
      <c r="I455" s="86">
        <v>1</v>
      </c>
      <c r="J455" s="118" t="s">
        <v>51</v>
      </c>
      <c r="K455" s="118" t="s">
        <v>943</v>
      </c>
      <c r="L455" s="179">
        <f>48000000+34909092</f>
        <v>82909092</v>
      </c>
      <c r="M455" s="86" t="s">
        <v>41</v>
      </c>
      <c r="N455" s="86" t="s">
        <v>137</v>
      </c>
      <c r="O455" s="86" t="s">
        <v>935</v>
      </c>
    </row>
    <row r="456" spans="1:19" ht="102" x14ac:dyDescent="0.25">
      <c r="A456" s="86" t="s">
        <v>171</v>
      </c>
      <c r="B456" s="86" t="s">
        <v>924</v>
      </c>
      <c r="C456" s="86" t="s">
        <v>925</v>
      </c>
      <c r="D456" s="115">
        <v>2020170010038</v>
      </c>
      <c r="E456" s="121" t="s">
        <v>932</v>
      </c>
      <c r="F456" s="121" t="s">
        <v>927</v>
      </c>
      <c r="G456" s="86">
        <v>1</v>
      </c>
      <c r="H456" s="86" t="s">
        <v>933</v>
      </c>
      <c r="I456" s="86">
        <v>1</v>
      </c>
      <c r="J456" s="118" t="s">
        <v>51</v>
      </c>
      <c r="K456" s="118" t="s">
        <v>944</v>
      </c>
      <c r="L456" s="179">
        <f>100000000+79198452</f>
        <v>179198452</v>
      </c>
      <c r="M456" s="86" t="s">
        <v>41</v>
      </c>
      <c r="N456" s="86" t="s">
        <v>137</v>
      </c>
      <c r="O456" s="86" t="s">
        <v>935</v>
      </c>
    </row>
    <row r="457" spans="1:19" ht="102" x14ac:dyDescent="0.25">
      <c r="A457" s="86" t="s">
        <v>171</v>
      </c>
      <c r="B457" s="86" t="s">
        <v>924</v>
      </c>
      <c r="C457" s="86" t="s">
        <v>925</v>
      </c>
      <c r="D457" s="115">
        <v>2020170010038</v>
      </c>
      <c r="E457" s="121" t="s">
        <v>932</v>
      </c>
      <c r="F457" s="121" t="s">
        <v>927</v>
      </c>
      <c r="G457" s="86">
        <v>1</v>
      </c>
      <c r="H457" s="86" t="s">
        <v>933</v>
      </c>
      <c r="I457" s="86">
        <v>1</v>
      </c>
      <c r="J457" s="118" t="s">
        <v>51</v>
      </c>
      <c r="K457" s="118" t="s">
        <v>945</v>
      </c>
      <c r="L457" s="179">
        <v>140000000</v>
      </c>
      <c r="M457" s="86" t="s">
        <v>125</v>
      </c>
      <c r="N457" s="86" t="s">
        <v>137</v>
      </c>
      <c r="O457" s="86" t="s">
        <v>935</v>
      </c>
    </row>
    <row r="458" spans="1:19" ht="89.25" x14ac:dyDescent="0.25">
      <c r="A458" s="86" t="s">
        <v>171</v>
      </c>
      <c r="B458" s="86" t="s">
        <v>924</v>
      </c>
      <c r="C458" s="86" t="s">
        <v>946</v>
      </c>
      <c r="D458" s="115">
        <v>2020170010039</v>
      </c>
      <c r="E458" s="121" t="s">
        <v>947</v>
      </c>
      <c r="F458" s="121" t="s">
        <v>948</v>
      </c>
      <c r="G458" s="86">
        <v>1</v>
      </c>
      <c r="H458" s="86" t="s">
        <v>949</v>
      </c>
      <c r="I458" s="86">
        <v>12</v>
      </c>
      <c r="J458" s="118" t="s">
        <v>51</v>
      </c>
      <c r="K458" s="118" t="s">
        <v>950</v>
      </c>
      <c r="L458" s="179">
        <v>49647433</v>
      </c>
      <c r="M458" s="86" t="s">
        <v>41</v>
      </c>
      <c r="N458" s="86" t="s">
        <v>137</v>
      </c>
      <c r="O458" s="86" t="s">
        <v>951</v>
      </c>
      <c r="S458" s="149"/>
    </row>
    <row r="459" spans="1:19" ht="89.25" x14ac:dyDescent="0.25">
      <c r="A459" s="86" t="s">
        <v>171</v>
      </c>
      <c r="B459" s="86" t="s">
        <v>924</v>
      </c>
      <c r="C459" s="86" t="s">
        <v>946</v>
      </c>
      <c r="D459" s="115">
        <v>2020170010039</v>
      </c>
      <c r="E459" s="121" t="s">
        <v>947</v>
      </c>
      <c r="F459" s="121" t="s">
        <v>948</v>
      </c>
      <c r="G459" s="86">
        <v>1</v>
      </c>
      <c r="H459" s="86" t="s">
        <v>949</v>
      </c>
      <c r="I459" s="86">
        <v>12</v>
      </c>
      <c r="J459" s="118" t="s">
        <v>51</v>
      </c>
      <c r="K459" s="118" t="s">
        <v>950</v>
      </c>
      <c r="L459" s="179">
        <v>6698783</v>
      </c>
      <c r="M459" s="86" t="s">
        <v>499</v>
      </c>
      <c r="N459" s="86" t="s">
        <v>137</v>
      </c>
      <c r="O459" s="86" t="s">
        <v>951</v>
      </c>
    </row>
    <row r="460" spans="1:19" ht="102" x14ac:dyDescent="0.25">
      <c r="A460" s="86" t="s">
        <v>171</v>
      </c>
      <c r="B460" s="86" t="s">
        <v>924</v>
      </c>
      <c r="C460" s="86" t="s">
        <v>925</v>
      </c>
      <c r="D460" s="115">
        <v>2020170010040</v>
      </c>
      <c r="E460" s="121" t="s">
        <v>952</v>
      </c>
      <c r="F460" s="121" t="s">
        <v>953</v>
      </c>
      <c r="G460" s="86">
        <v>1</v>
      </c>
      <c r="H460" s="86" t="s">
        <v>954</v>
      </c>
      <c r="I460" s="86">
        <v>1</v>
      </c>
      <c r="J460" s="118" t="s">
        <v>51</v>
      </c>
      <c r="K460" s="118" t="s">
        <v>955</v>
      </c>
      <c r="L460" s="179">
        <v>38842047</v>
      </c>
      <c r="M460" s="86" t="s">
        <v>125</v>
      </c>
      <c r="N460" s="86" t="s">
        <v>137</v>
      </c>
      <c r="O460" s="86" t="s">
        <v>956</v>
      </c>
    </row>
    <row r="461" spans="1:19" ht="102" x14ac:dyDescent="0.25">
      <c r="A461" s="86" t="s">
        <v>171</v>
      </c>
      <c r="B461" s="86" t="s">
        <v>924</v>
      </c>
      <c r="C461" s="86" t="s">
        <v>925</v>
      </c>
      <c r="D461" s="115">
        <v>2020170010040</v>
      </c>
      <c r="E461" s="121" t="s">
        <v>952</v>
      </c>
      <c r="F461" s="121" t="s">
        <v>953</v>
      </c>
      <c r="G461" s="86">
        <v>1</v>
      </c>
      <c r="H461" s="86" t="s">
        <v>954</v>
      </c>
      <c r="I461" s="86">
        <v>1</v>
      </c>
      <c r="J461" s="118" t="s">
        <v>51</v>
      </c>
      <c r="K461" s="118" t="s">
        <v>957</v>
      </c>
      <c r="L461" s="179">
        <v>14315783</v>
      </c>
      <c r="M461" s="86" t="s">
        <v>125</v>
      </c>
      <c r="N461" s="86" t="s">
        <v>137</v>
      </c>
      <c r="O461" s="86" t="s">
        <v>956</v>
      </c>
    </row>
    <row r="462" spans="1:19" ht="102" x14ac:dyDescent="0.25">
      <c r="A462" s="86" t="s">
        <v>171</v>
      </c>
      <c r="B462" s="86" t="s">
        <v>924</v>
      </c>
      <c r="C462" s="86" t="s">
        <v>925</v>
      </c>
      <c r="D462" s="115">
        <v>2020170010040</v>
      </c>
      <c r="E462" s="121" t="s">
        <v>952</v>
      </c>
      <c r="F462" s="121" t="s">
        <v>927</v>
      </c>
      <c r="G462" s="86">
        <v>1</v>
      </c>
      <c r="H462" s="86" t="s">
        <v>958</v>
      </c>
      <c r="I462" s="90">
        <v>30</v>
      </c>
      <c r="J462" s="118" t="s">
        <v>51</v>
      </c>
      <c r="K462" s="118" t="s">
        <v>959</v>
      </c>
      <c r="L462" s="179">
        <v>31794524</v>
      </c>
      <c r="M462" s="86" t="s">
        <v>125</v>
      </c>
      <c r="N462" s="86" t="s">
        <v>137</v>
      </c>
      <c r="O462" s="86" t="s">
        <v>956</v>
      </c>
    </row>
    <row r="463" spans="1:19" ht="102" x14ac:dyDescent="0.25">
      <c r="A463" s="86" t="s">
        <v>171</v>
      </c>
      <c r="B463" s="86" t="s">
        <v>924</v>
      </c>
      <c r="C463" s="86" t="s">
        <v>925</v>
      </c>
      <c r="D463" s="115">
        <v>2020170010040</v>
      </c>
      <c r="E463" s="121" t="s">
        <v>952</v>
      </c>
      <c r="F463" s="121" t="s">
        <v>953</v>
      </c>
      <c r="G463" s="91">
        <v>1</v>
      </c>
      <c r="H463" s="86" t="s">
        <v>960</v>
      </c>
      <c r="I463" s="86">
        <v>1</v>
      </c>
      <c r="J463" s="118" t="s">
        <v>51</v>
      </c>
      <c r="K463" s="118" t="s">
        <v>961</v>
      </c>
      <c r="L463" s="179">
        <v>103578792</v>
      </c>
      <c r="M463" s="86" t="s">
        <v>41</v>
      </c>
      <c r="N463" s="86" t="s">
        <v>137</v>
      </c>
      <c r="O463" s="86" t="s">
        <v>956</v>
      </c>
    </row>
    <row r="464" spans="1:19" ht="51" x14ac:dyDescent="0.25">
      <c r="A464" s="86" t="s">
        <v>171</v>
      </c>
      <c r="B464" s="86" t="s">
        <v>924</v>
      </c>
      <c r="C464" s="86" t="s">
        <v>946</v>
      </c>
      <c r="D464" s="115">
        <v>2020170010041</v>
      </c>
      <c r="E464" s="121" t="s">
        <v>962</v>
      </c>
      <c r="F464" s="121" t="s">
        <v>963</v>
      </c>
      <c r="G464" s="91">
        <v>1</v>
      </c>
      <c r="H464" s="86" t="s">
        <v>964</v>
      </c>
      <c r="I464" s="86">
        <v>1</v>
      </c>
      <c r="J464" s="118" t="s">
        <v>965</v>
      </c>
      <c r="K464" s="118" t="s">
        <v>966</v>
      </c>
      <c r="L464" s="179">
        <v>88123696</v>
      </c>
      <c r="M464" s="86" t="s">
        <v>41</v>
      </c>
      <c r="N464" s="86" t="s">
        <v>137</v>
      </c>
      <c r="O464" s="86" t="s">
        <v>967</v>
      </c>
    </row>
    <row r="465" spans="1:15" ht="51" x14ac:dyDescent="0.25">
      <c r="A465" s="86" t="s">
        <v>171</v>
      </c>
      <c r="B465" s="86" t="s">
        <v>924</v>
      </c>
      <c r="C465" s="86" t="s">
        <v>946</v>
      </c>
      <c r="D465" s="115">
        <v>2020170010041</v>
      </c>
      <c r="E465" s="121" t="s">
        <v>962</v>
      </c>
      <c r="F465" s="121" t="s">
        <v>963</v>
      </c>
      <c r="G465" s="91">
        <v>1</v>
      </c>
      <c r="H465" s="86" t="s">
        <v>964</v>
      </c>
      <c r="I465" s="86">
        <v>1</v>
      </c>
      <c r="J465" s="118" t="s">
        <v>965</v>
      </c>
      <c r="K465" s="118" t="s">
        <v>968</v>
      </c>
      <c r="L465" s="179">
        <v>34526264</v>
      </c>
      <c r="M465" s="86" t="s">
        <v>41</v>
      </c>
      <c r="N465" s="86" t="s">
        <v>137</v>
      </c>
      <c r="O465" s="86" t="s">
        <v>967</v>
      </c>
    </row>
    <row r="466" spans="1:15" ht="114.75" x14ac:dyDescent="0.25">
      <c r="A466" s="86" t="s">
        <v>171</v>
      </c>
      <c r="B466" s="86" t="s">
        <v>924</v>
      </c>
      <c r="C466" s="86" t="s">
        <v>925</v>
      </c>
      <c r="D466" s="115">
        <v>2020170010042</v>
      </c>
      <c r="E466" s="121" t="s">
        <v>969</v>
      </c>
      <c r="F466" s="121" t="s">
        <v>970</v>
      </c>
      <c r="G466" s="91">
        <v>1</v>
      </c>
      <c r="H466" s="86" t="s">
        <v>971</v>
      </c>
      <c r="I466" s="86">
        <v>1</v>
      </c>
      <c r="J466" s="118" t="s">
        <v>51</v>
      </c>
      <c r="K466" s="118" t="s">
        <v>972</v>
      </c>
      <c r="L466" s="179">
        <f>351601785-114107544</f>
        <v>237494241</v>
      </c>
      <c r="M466" s="86" t="s">
        <v>41</v>
      </c>
      <c r="N466" s="86" t="s">
        <v>137</v>
      </c>
      <c r="O466" s="86" t="s">
        <v>973</v>
      </c>
    </row>
    <row r="467" spans="1:15" ht="114.75" x14ac:dyDescent="0.25">
      <c r="A467" s="86" t="s">
        <v>171</v>
      </c>
      <c r="B467" s="86" t="s">
        <v>924</v>
      </c>
      <c r="C467" s="86" t="s">
        <v>925</v>
      </c>
      <c r="D467" s="115">
        <v>2020170010042</v>
      </c>
      <c r="E467" s="121" t="s">
        <v>969</v>
      </c>
      <c r="F467" s="121" t="s">
        <v>970</v>
      </c>
      <c r="G467" s="91">
        <v>1</v>
      </c>
      <c r="H467" s="86" t="s">
        <v>971</v>
      </c>
      <c r="I467" s="86">
        <v>1</v>
      </c>
      <c r="J467" s="118" t="s">
        <v>51</v>
      </c>
      <c r="K467" s="118" t="s">
        <v>974</v>
      </c>
      <c r="L467" s="179">
        <v>38842047</v>
      </c>
      <c r="M467" s="86" t="s">
        <v>125</v>
      </c>
      <c r="N467" s="86" t="s">
        <v>137</v>
      </c>
      <c r="O467" s="86" t="s">
        <v>973</v>
      </c>
    </row>
    <row r="468" spans="1:15" ht="114.75" x14ac:dyDescent="0.25">
      <c r="A468" s="86" t="s">
        <v>171</v>
      </c>
      <c r="B468" s="86" t="s">
        <v>924</v>
      </c>
      <c r="C468" s="86" t="s">
        <v>925</v>
      </c>
      <c r="D468" s="115">
        <v>2020170010042</v>
      </c>
      <c r="E468" s="121" t="s">
        <v>969</v>
      </c>
      <c r="F468" s="121" t="s">
        <v>940</v>
      </c>
      <c r="G468" s="91">
        <v>1</v>
      </c>
      <c r="H468" s="86" t="s">
        <v>941</v>
      </c>
      <c r="I468" s="86">
        <v>1</v>
      </c>
      <c r="J468" s="118" t="s">
        <v>51</v>
      </c>
      <c r="K468" s="118" t="s">
        <v>974</v>
      </c>
      <c r="L468" s="179">
        <v>38842047</v>
      </c>
      <c r="M468" s="86" t="s">
        <v>125</v>
      </c>
      <c r="N468" s="86" t="s">
        <v>137</v>
      </c>
      <c r="O468" s="86" t="s">
        <v>973</v>
      </c>
    </row>
    <row r="469" spans="1:15" ht="76.5" x14ac:dyDescent="0.25">
      <c r="A469" s="86" t="s">
        <v>171</v>
      </c>
      <c r="B469" s="86" t="s">
        <v>924</v>
      </c>
      <c r="C469" s="86" t="s">
        <v>925</v>
      </c>
      <c r="D469" s="115">
        <v>2020170010043</v>
      </c>
      <c r="E469" s="118" t="s">
        <v>975</v>
      </c>
      <c r="F469" s="121" t="s">
        <v>927</v>
      </c>
      <c r="G469" s="91">
        <v>1</v>
      </c>
      <c r="H469" s="86" t="s">
        <v>976</v>
      </c>
      <c r="I469" s="86">
        <v>1</v>
      </c>
      <c r="J469" s="118" t="s">
        <v>51</v>
      </c>
      <c r="K469" s="118" t="s">
        <v>977</v>
      </c>
      <c r="L469" s="179">
        <v>81829354</v>
      </c>
      <c r="M469" s="86" t="s">
        <v>125</v>
      </c>
      <c r="N469" s="86" t="s">
        <v>137</v>
      </c>
      <c r="O469" s="86" t="s">
        <v>978</v>
      </c>
    </row>
    <row r="470" spans="1:15" ht="114.75" x14ac:dyDescent="0.25">
      <c r="A470" s="86" t="s">
        <v>171</v>
      </c>
      <c r="B470" s="86" t="s">
        <v>924</v>
      </c>
      <c r="C470" s="86" t="s">
        <v>925</v>
      </c>
      <c r="D470" s="115">
        <v>2020170010043</v>
      </c>
      <c r="E470" s="118" t="s">
        <v>975</v>
      </c>
      <c r="F470" s="121" t="s">
        <v>940</v>
      </c>
      <c r="G470" s="91">
        <v>1</v>
      </c>
      <c r="H470" s="86" t="s">
        <v>941</v>
      </c>
      <c r="I470" s="86">
        <v>1</v>
      </c>
      <c r="J470" s="118" t="s">
        <v>51</v>
      </c>
      <c r="K470" s="118" t="s">
        <v>979</v>
      </c>
      <c r="L470" s="179">
        <f>111355741-61285940</f>
        <v>50069801</v>
      </c>
      <c r="M470" s="86" t="s">
        <v>125</v>
      </c>
      <c r="N470" s="86" t="s">
        <v>137</v>
      </c>
      <c r="O470" s="86" t="s">
        <v>978</v>
      </c>
    </row>
    <row r="471" spans="1:15" ht="102" x14ac:dyDescent="0.25">
      <c r="A471" s="86" t="s">
        <v>171</v>
      </c>
      <c r="B471" s="86" t="s">
        <v>924</v>
      </c>
      <c r="C471" s="86" t="s">
        <v>980</v>
      </c>
      <c r="D471" s="115">
        <v>2020170010044</v>
      </c>
      <c r="E471" s="121" t="s">
        <v>981</v>
      </c>
      <c r="F471" s="121" t="s">
        <v>982</v>
      </c>
      <c r="G471" s="91">
        <v>1</v>
      </c>
      <c r="H471" s="86" t="s">
        <v>983</v>
      </c>
      <c r="I471" s="90">
        <v>12</v>
      </c>
      <c r="J471" s="118" t="s">
        <v>51</v>
      </c>
      <c r="K471" s="118" t="s">
        <v>984</v>
      </c>
      <c r="L471" s="179">
        <v>25178730</v>
      </c>
      <c r="M471" s="86" t="s">
        <v>125</v>
      </c>
      <c r="N471" s="86" t="s">
        <v>137</v>
      </c>
      <c r="O471" s="86" t="s">
        <v>985</v>
      </c>
    </row>
    <row r="472" spans="1:15" ht="102" x14ac:dyDescent="0.25">
      <c r="A472" s="86" t="s">
        <v>171</v>
      </c>
      <c r="B472" s="86" t="s">
        <v>924</v>
      </c>
      <c r="C472" s="86" t="s">
        <v>980</v>
      </c>
      <c r="D472" s="115">
        <v>2020170010044</v>
      </c>
      <c r="E472" s="121" t="s">
        <v>981</v>
      </c>
      <c r="F472" s="121" t="s">
        <v>982</v>
      </c>
      <c r="G472" s="91">
        <v>1</v>
      </c>
      <c r="H472" s="86" t="s">
        <v>983</v>
      </c>
      <c r="I472" s="90">
        <v>12</v>
      </c>
      <c r="J472" s="118" t="s">
        <v>51</v>
      </c>
      <c r="K472" s="118" t="s">
        <v>984</v>
      </c>
      <c r="L472" s="179">
        <f>326104962-53890617</f>
        <v>272214345</v>
      </c>
      <c r="M472" s="86" t="s">
        <v>125</v>
      </c>
      <c r="N472" s="86" t="s">
        <v>137</v>
      </c>
      <c r="O472" s="86" t="s">
        <v>985</v>
      </c>
    </row>
    <row r="473" spans="1:15" ht="76.5" x14ac:dyDescent="0.25">
      <c r="A473" s="86" t="s">
        <v>171</v>
      </c>
      <c r="B473" s="86" t="s">
        <v>924</v>
      </c>
      <c r="C473" s="86" t="s">
        <v>980</v>
      </c>
      <c r="D473" s="115">
        <v>2020170010044</v>
      </c>
      <c r="E473" s="121" t="s">
        <v>981</v>
      </c>
      <c r="F473" s="121" t="s">
        <v>982</v>
      </c>
      <c r="G473" s="91">
        <v>1</v>
      </c>
      <c r="H473" s="86" t="s">
        <v>986</v>
      </c>
      <c r="I473" s="86">
        <v>2</v>
      </c>
      <c r="J473" s="118" t="s">
        <v>51</v>
      </c>
      <c r="K473" s="118" t="s">
        <v>987</v>
      </c>
      <c r="L473" s="179">
        <v>89019812</v>
      </c>
      <c r="M473" s="86" t="s">
        <v>125</v>
      </c>
      <c r="N473" s="86" t="s">
        <v>137</v>
      </c>
      <c r="O473" s="86" t="s">
        <v>985</v>
      </c>
    </row>
    <row r="474" spans="1:15" ht="76.5" x14ac:dyDescent="0.25">
      <c r="A474" s="86" t="s">
        <v>171</v>
      </c>
      <c r="B474" s="86" t="s">
        <v>924</v>
      </c>
      <c r="C474" s="86" t="s">
        <v>980</v>
      </c>
      <c r="D474" s="115">
        <v>2020170010044</v>
      </c>
      <c r="E474" s="121" t="s">
        <v>981</v>
      </c>
      <c r="F474" s="121" t="s">
        <v>982</v>
      </c>
      <c r="G474" s="91">
        <v>1</v>
      </c>
      <c r="H474" s="86" t="s">
        <v>988</v>
      </c>
      <c r="I474" s="86">
        <v>100</v>
      </c>
      <c r="J474" s="118" t="s">
        <v>51</v>
      </c>
      <c r="K474" s="118" t="s">
        <v>989</v>
      </c>
      <c r="L474" s="179">
        <v>160000000</v>
      </c>
      <c r="M474" s="86" t="s">
        <v>125</v>
      </c>
      <c r="N474" s="86" t="s">
        <v>137</v>
      </c>
      <c r="O474" s="86" t="s">
        <v>985</v>
      </c>
    </row>
    <row r="475" spans="1:15" ht="76.5" x14ac:dyDescent="0.25">
      <c r="A475" s="86" t="s">
        <v>171</v>
      </c>
      <c r="B475" s="86" t="s">
        <v>924</v>
      </c>
      <c r="C475" s="86" t="s">
        <v>980</v>
      </c>
      <c r="D475" s="115">
        <v>2020170010044</v>
      </c>
      <c r="E475" s="121" t="s">
        <v>981</v>
      </c>
      <c r="F475" s="121" t="s">
        <v>982</v>
      </c>
      <c r="G475" s="91">
        <v>1</v>
      </c>
      <c r="H475" s="86" t="s">
        <v>990</v>
      </c>
      <c r="I475" s="97">
        <v>1</v>
      </c>
      <c r="J475" s="118" t="s">
        <v>51</v>
      </c>
      <c r="K475" s="118" t="s">
        <v>991</v>
      </c>
      <c r="L475" s="179">
        <v>47473613</v>
      </c>
      <c r="M475" s="86" t="s">
        <v>125</v>
      </c>
      <c r="N475" s="86" t="s">
        <v>137</v>
      </c>
      <c r="O475" s="86" t="s">
        <v>985</v>
      </c>
    </row>
    <row r="476" spans="1:15" ht="89.25" x14ac:dyDescent="0.25">
      <c r="A476" s="86" t="s">
        <v>171</v>
      </c>
      <c r="B476" s="86" t="s">
        <v>924</v>
      </c>
      <c r="C476" s="86" t="s">
        <v>980</v>
      </c>
      <c r="D476" s="115">
        <v>2020170010044</v>
      </c>
      <c r="E476" s="121" t="s">
        <v>981</v>
      </c>
      <c r="F476" s="121" t="s">
        <v>982</v>
      </c>
      <c r="G476" s="91">
        <v>1</v>
      </c>
      <c r="H476" s="86" t="s">
        <v>992</v>
      </c>
      <c r="I476" s="86">
        <v>12</v>
      </c>
      <c r="J476" s="118" t="s">
        <v>51</v>
      </c>
      <c r="K476" s="118" t="s">
        <v>993</v>
      </c>
      <c r="L476" s="179">
        <v>47473613</v>
      </c>
      <c r="M476" s="86" t="s">
        <v>125</v>
      </c>
      <c r="N476" s="86" t="s">
        <v>137</v>
      </c>
      <c r="O476" s="86" t="s">
        <v>985</v>
      </c>
    </row>
    <row r="477" spans="1:15" ht="89.25" x14ac:dyDescent="0.25">
      <c r="A477" s="86" t="s">
        <v>171</v>
      </c>
      <c r="B477" s="86" t="s">
        <v>924</v>
      </c>
      <c r="C477" s="86" t="s">
        <v>980</v>
      </c>
      <c r="D477" s="115">
        <v>2020170010044</v>
      </c>
      <c r="E477" s="121" t="s">
        <v>981</v>
      </c>
      <c r="F477" s="121" t="s">
        <v>982</v>
      </c>
      <c r="G477" s="91">
        <v>1</v>
      </c>
      <c r="H477" s="86" t="s">
        <v>992</v>
      </c>
      <c r="I477" s="86">
        <v>12</v>
      </c>
      <c r="J477" s="118" t="s">
        <v>51</v>
      </c>
      <c r="K477" s="118" t="s">
        <v>994</v>
      </c>
      <c r="L477" s="179">
        <v>47473613</v>
      </c>
      <c r="M477" s="86" t="s">
        <v>125</v>
      </c>
      <c r="N477" s="86" t="s">
        <v>137</v>
      </c>
      <c r="O477" s="86" t="s">
        <v>985</v>
      </c>
    </row>
    <row r="478" spans="1:15" ht="89.25" x14ac:dyDescent="0.25">
      <c r="A478" s="86" t="s">
        <v>171</v>
      </c>
      <c r="B478" s="86" t="s">
        <v>924</v>
      </c>
      <c r="C478" s="86" t="s">
        <v>925</v>
      </c>
      <c r="D478" s="87">
        <v>2020170010045</v>
      </c>
      <c r="E478" s="118" t="s">
        <v>995</v>
      </c>
      <c r="F478" s="121" t="s">
        <v>927</v>
      </c>
      <c r="G478" s="91">
        <v>1</v>
      </c>
      <c r="H478" s="86" t="s">
        <v>996</v>
      </c>
      <c r="I478" s="86">
        <v>1</v>
      </c>
      <c r="J478" s="118" t="s">
        <v>51</v>
      </c>
      <c r="K478" s="118" t="s">
        <v>997</v>
      </c>
      <c r="L478" s="179">
        <v>30210481</v>
      </c>
      <c r="M478" s="86" t="s">
        <v>125</v>
      </c>
      <c r="N478" s="86" t="s">
        <v>137</v>
      </c>
      <c r="O478" s="86" t="s">
        <v>998</v>
      </c>
    </row>
    <row r="479" spans="1:15" ht="89.25" x14ac:dyDescent="0.25">
      <c r="A479" s="86" t="s">
        <v>171</v>
      </c>
      <c r="B479" s="86" t="s">
        <v>924</v>
      </c>
      <c r="C479" s="86" t="s">
        <v>925</v>
      </c>
      <c r="D479" s="87">
        <v>2020170010045</v>
      </c>
      <c r="E479" s="118" t="s">
        <v>995</v>
      </c>
      <c r="F479" s="121" t="s">
        <v>927</v>
      </c>
      <c r="G479" s="91">
        <v>1</v>
      </c>
      <c r="H479" s="86" t="s">
        <v>999</v>
      </c>
      <c r="I479" s="86">
        <v>1</v>
      </c>
      <c r="J479" s="118" t="s">
        <v>51</v>
      </c>
      <c r="K479" s="118" t="s">
        <v>997</v>
      </c>
      <c r="L479" s="179">
        <v>28052590</v>
      </c>
      <c r="M479" s="86" t="s">
        <v>125</v>
      </c>
      <c r="N479" s="86" t="s">
        <v>137</v>
      </c>
      <c r="O479" s="86" t="s">
        <v>998</v>
      </c>
    </row>
    <row r="480" spans="1:15" ht="89.25" x14ac:dyDescent="0.25">
      <c r="A480" s="86" t="s">
        <v>171</v>
      </c>
      <c r="B480" s="86" t="s">
        <v>924</v>
      </c>
      <c r="C480" s="86" t="s">
        <v>925</v>
      </c>
      <c r="D480" s="87">
        <v>2020170010045</v>
      </c>
      <c r="E480" s="118" t="s">
        <v>995</v>
      </c>
      <c r="F480" s="121" t="s">
        <v>927</v>
      </c>
      <c r="G480" s="103">
        <v>1</v>
      </c>
      <c r="H480" s="86" t="s">
        <v>1000</v>
      </c>
      <c r="I480" s="86">
        <v>1</v>
      </c>
      <c r="J480" s="118" t="s">
        <v>51</v>
      </c>
      <c r="K480" s="118" t="s">
        <v>997</v>
      </c>
      <c r="L480" s="179">
        <v>28052590</v>
      </c>
      <c r="M480" s="86" t="s">
        <v>125</v>
      </c>
      <c r="N480" s="86" t="s">
        <v>137</v>
      </c>
      <c r="O480" s="86" t="s">
        <v>998</v>
      </c>
    </row>
    <row r="481" spans="1:15" ht="114.75" x14ac:dyDescent="0.25">
      <c r="A481" s="86" t="s">
        <v>171</v>
      </c>
      <c r="B481" s="86" t="s">
        <v>924</v>
      </c>
      <c r="C481" s="86" t="s">
        <v>925</v>
      </c>
      <c r="D481" s="87">
        <v>2020170010045</v>
      </c>
      <c r="E481" s="118" t="s">
        <v>995</v>
      </c>
      <c r="F481" s="121" t="s">
        <v>1001</v>
      </c>
      <c r="G481" s="103">
        <v>1</v>
      </c>
      <c r="H481" s="86" t="s">
        <v>941</v>
      </c>
      <c r="I481" s="86">
        <v>1</v>
      </c>
      <c r="J481" s="118" t="s">
        <v>51</v>
      </c>
      <c r="K481" s="118" t="s">
        <v>997</v>
      </c>
      <c r="L481" s="179">
        <v>106315659</v>
      </c>
      <c r="M481" s="86" t="s">
        <v>125</v>
      </c>
      <c r="N481" s="86" t="s">
        <v>137</v>
      </c>
      <c r="O481" s="86" t="s">
        <v>998</v>
      </c>
    </row>
    <row r="482" spans="1:15" ht="114.75" x14ac:dyDescent="0.25">
      <c r="A482" s="86" t="s">
        <v>171</v>
      </c>
      <c r="B482" s="86" t="s">
        <v>924</v>
      </c>
      <c r="C482" s="86" t="s">
        <v>925</v>
      </c>
      <c r="D482" s="87">
        <v>2020170010045</v>
      </c>
      <c r="E482" s="118" t="s">
        <v>995</v>
      </c>
      <c r="F482" s="121" t="s">
        <v>1001</v>
      </c>
      <c r="G482" s="103">
        <v>1</v>
      </c>
      <c r="H482" s="86" t="s">
        <v>941</v>
      </c>
      <c r="I482" s="86">
        <v>1</v>
      </c>
      <c r="J482" s="118" t="s">
        <v>51</v>
      </c>
      <c r="K482" s="118" t="s">
        <v>1002</v>
      </c>
      <c r="L482" s="179">
        <v>43157830</v>
      </c>
      <c r="M482" s="86" t="s">
        <v>125</v>
      </c>
      <c r="N482" s="86" t="s">
        <v>137</v>
      </c>
      <c r="O482" s="86" t="s">
        <v>998</v>
      </c>
    </row>
    <row r="483" spans="1:15" ht="89.25" x14ac:dyDescent="0.25">
      <c r="A483" s="86" t="s">
        <v>171</v>
      </c>
      <c r="B483" s="86" t="s">
        <v>924</v>
      </c>
      <c r="C483" s="86" t="s">
        <v>925</v>
      </c>
      <c r="D483" s="87">
        <v>2020170010046</v>
      </c>
      <c r="E483" s="118" t="s">
        <v>1003</v>
      </c>
      <c r="F483" s="121" t="s">
        <v>927</v>
      </c>
      <c r="G483" s="103">
        <v>1</v>
      </c>
      <c r="H483" s="86" t="s">
        <v>958</v>
      </c>
      <c r="I483" s="86">
        <v>30</v>
      </c>
      <c r="J483" s="118" t="s">
        <v>51</v>
      </c>
      <c r="K483" s="118" t="s">
        <v>1004</v>
      </c>
      <c r="L483" s="179">
        <f>33000000+26714060</f>
        <v>59714060</v>
      </c>
      <c r="M483" s="86" t="s">
        <v>125</v>
      </c>
      <c r="N483" s="86" t="s">
        <v>137</v>
      </c>
      <c r="O483" s="86" t="s">
        <v>1005</v>
      </c>
    </row>
    <row r="484" spans="1:15" ht="89.25" x14ac:dyDescent="0.25">
      <c r="A484" s="86" t="s">
        <v>171</v>
      </c>
      <c r="B484" s="86" t="s">
        <v>924</v>
      </c>
      <c r="C484" s="86" t="s">
        <v>925</v>
      </c>
      <c r="D484" s="87">
        <v>2020170010046</v>
      </c>
      <c r="E484" s="118" t="s">
        <v>1003</v>
      </c>
      <c r="F484" s="121" t="s">
        <v>927</v>
      </c>
      <c r="G484" s="103">
        <v>1</v>
      </c>
      <c r="H484" s="86" t="s">
        <v>958</v>
      </c>
      <c r="I484" s="86">
        <v>30</v>
      </c>
      <c r="J484" s="118" t="s">
        <v>51</v>
      </c>
      <c r="K484" s="118" t="s">
        <v>1006</v>
      </c>
      <c r="L484" s="179">
        <f>55000000+61285940</f>
        <v>116285940</v>
      </c>
      <c r="M484" s="86" t="s">
        <v>125</v>
      </c>
      <c r="N484" s="86" t="s">
        <v>137</v>
      </c>
      <c r="O484" s="86" t="s">
        <v>1005</v>
      </c>
    </row>
    <row r="485" spans="1:15" ht="89.25" x14ac:dyDescent="0.25">
      <c r="A485" s="86" t="s">
        <v>171</v>
      </c>
      <c r="B485" s="86" t="s">
        <v>924</v>
      </c>
      <c r="C485" s="86" t="s">
        <v>925</v>
      </c>
      <c r="D485" s="87">
        <v>2020170010046</v>
      </c>
      <c r="E485" s="118" t="s">
        <v>1003</v>
      </c>
      <c r="F485" s="121" t="s">
        <v>953</v>
      </c>
      <c r="G485" s="103">
        <v>1</v>
      </c>
      <c r="H485" s="86" t="s">
        <v>1007</v>
      </c>
      <c r="I485" s="86">
        <v>1</v>
      </c>
      <c r="J485" s="118" t="s">
        <v>51</v>
      </c>
      <c r="K485" s="118" t="s">
        <v>1008</v>
      </c>
      <c r="L485" s="179">
        <v>38842047</v>
      </c>
      <c r="M485" s="86" t="s">
        <v>41</v>
      </c>
      <c r="N485" s="86" t="s">
        <v>137</v>
      </c>
      <c r="O485" s="86" t="s">
        <v>1005</v>
      </c>
    </row>
    <row r="486" spans="1:15" ht="89.25" x14ac:dyDescent="0.25">
      <c r="A486" s="86" t="s">
        <v>171</v>
      </c>
      <c r="B486" s="86" t="s">
        <v>924</v>
      </c>
      <c r="C486" s="86" t="s">
        <v>925</v>
      </c>
      <c r="D486" s="87">
        <v>2020170010046</v>
      </c>
      <c r="E486" s="118" t="s">
        <v>1003</v>
      </c>
      <c r="F486" s="121" t="s">
        <v>953</v>
      </c>
      <c r="G486" s="103">
        <v>1</v>
      </c>
      <c r="H486" s="86" t="s">
        <v>1007</v>
      </c>
      <c r="I486" s="86">
        <v>1</v>
      </c>
      <c r="J486" s="118" t="s">
        <v>51</v>
      </c>
      <c r="K486" s="118" t="s">
        <v>1009</v>
      </c>
      <c r="L486" s="179">
        <v>75880000</v>
      </c>
      <c r="M486" s="86" t="s">
        <v>41</v>
      </c>
      <c r="N486" s="86" t="s">
        <v>137</v>
      </c>
      <c r="O486" s="86" t="s">
        <v>1005</v>
      </c>
    </row>
    <row r="487" spans="1:15" ht="89.25" x14ac:dyDescent="0.25">
      <c r="A487" s="86" t="s">
        <v>171</v>
      </c>
      <c r="B487" s="86" t="s">
        <v>924</v>
      </c>
      <c r="C487" s="86" t="s">
        <v>925</v>
      </c>
      <c r="D487" s="87">
        <v>2020170010046</v>
      </c>
      <c r="E487" s="118" t="s">
        <v>1003</v>
      </c>
      <c r="F487" s="121" t="s">
        <v>953</v>
      </c>
      <c r="G487" s="103">
        <v>1</v>
      </c>
      <c r="H487" s="86" t="s">
        <v>1007</v>
      </c>
      <c r="I487" s="86">
        <v>1</v>
      </c>
      <c r="J487" s="118" t="s">
        <v>51</v>
      </c>
      <c r="K487" s="118" t="s">
        <v>1009</v>
      </c>
      <c r="L487" s="179">
        <v>275384112</v>
      </c>
      <c r="M487" s="86" t="s">
        <v>41</v>
      </c>
      <c r="N487" s="86" t="s">
        <v>137</v>
      </c>
      <c r="O487" s="86" t="s">
        <v>1005</v>
      </c>
    </row>
    <row r="488" spans="1:15" ht="89.25" x14ac:dyDescent="0.25">
      <c r="A488" s="86" t="s">
        <v>171</v>
      </c>
      <c r="B488" s="86" t="s">
        <v>924</v>
      </c>
      <c r="C488" s="86" t="s">
        <v>925</v>
      </c>
      <c r="D488" s="87">
        <v>2020170010046</v>
      </c>
      <c r="E488" s="118" t="s">
        <v>1003</v>
      </c>
      <c r="F488" s="121" t="s">
        <v>953</v>
      </c>
      <c r="G488" s="103">
        <v>1</v>
      </c>
      <c r="H488" s="86" t="s">
        <v>1007</v>
      </c>
      <c r="I488" s="86">
        <v>1</v>
      </c>
      <c r="J488" s="118" t="s">
        <v>51</v>
      </c>
      <c r="K488" s="118" t="s">
        <v>1009</v>
      </c>
      <c r="L488" s="179">
        <f>361157953-L489</f>
        <v>9893841</v>
      </c>
      <c r="M488" s="86" t="s">
        <v>41</v>
      </c>
      <c r="N488" s="86" t="s">
        <v>137</v>
      </c>
      <c r="O488" s="86" t="s">
        <v>1005</v>
      </c>
    </row>
    <row r="489" spans="1:15" ht="89.25" x14ac:dyDescent="0.25">
      <c r="A489" s="86" t="s">
        <v>171</v>
      </c>
      <c r="B489" s="86" t="s">
        <v>924</v>
      </c>
      <c r="C489" s="86" t="s">
        <v>925</v>
      </c>
      <c r="D489" s="87">
        <v>2020170010046</v>
      </c>
      <c r="E489" s="118" t="s">
        <v>1003</v>
      </c>
      <c r="F489" s="121" t="s">
        <v>953</v>
      </c>
      <c r="G489" s="103">
        <v>1</v>
      </c>
      <c r="H489" s="86" t="s">
        <v>1007</v>
      </c>
      <c r="I489" s="86">
        <v>1</v>
      </c>
      <c r="J489" s="118" t="s">
        <v>51</v>
      </c>
      <c r="K489" s="118" t="s">
        <v>1009</v>
      </c>
      <c r="L489" s="179">
        <v>351264112</v>
      </c>
      <c r="M489" s="86" t="s">
        <v>499</v>
      </c>
      <c r="N489" s="86" t="s">
        <v>137</v>
      </c>
      <c r="O489" s="86" t="s">
        <v>1005</v>
      </c>
    </row>
    <row r="490" spans="1:15" ht="89.25" x14ac:dyDescent="0.25">
      <c r="A490" s="86" t="s">
        <v>171</v>
      </c>
      <c r="B490" s="86" t="s">
        <v>924</v>
      </c>
      <c r="C490" s="86" t="s">
        <v>925</v>
      </c>
      <c r="D490" s="87">
        <v>2020170010047</v>
      </c>
      <c r="E490" s="118" t="s">
        <v>1010</v>
      </c>
      <c r="F490" s="121" t="s">
        <v>953</v>
      </c>
      <c r="G490" s="103">
        <v>1</v>
      </c>
      <c r="H490" s="86" t="s">
        <v>1011</v>
      </c>
      <c r="I490" s="86">
        <v>1</v>
      </c>
      <c r="J490" s="118" t="s">
        <v>51</v>
      </c>
      <c r="K490" s="118" t="s">
        <v>1012</v>
      </c>
      <c r="L490" s="179">
        <v>41057667</v>
      </c>
      <c r="M490" s="86" t="s">
        <v>125</v>
      </c>
      <c r="N490" s="86" t="s">
        <v>137</v>
      </c>
      <c r="O490" s="86" t="s">
        <v>1013</v>
      </c>
    </row>
    <row r="491" spans="1:15" ht="89.25" x14ac:dyDescent="0.25">
      <c r="A491" s="86" t="s">
        <v>171</v>
      </c>
      <c r="B491" s="86" t="s">
        <v>924</v>
      </c>
      <c r="C491" s="86" t="s">
        <v>925</v>
      </c>
      <c r="D491" s="87">
        <v>2020170010047</v>
      </c>
      <c r="E491" s="118" t="s">
        <v>1010</v>
      </c>
      <c r="F491" s="121" t="s">
        <v>953</v>
      </c>
      <c r="G491" s="103">
        <v>1</v>
      </c>
      <c r="H491" s="86" t="s">
        <v>1011</v>
      </c>
      <c r="I491" s="86">
        <v>1</v>
      </c>
      <c r="J491" s="118" t="s">
        <v>51</v>
      </c>
      <c r="K491" s="118" t="s">
        <v>1012</v>
      </c>
      <c r="L491" s="179">
        <v>2625204</v>
      </c>
      <c r="M491" s="86" t="s">
        <v>41</v>
      </c>
      <c r="N491" s="86" t="s">
        <v>137</v>
      </c>
      <c r="O491" s="86" t="s">
        <v>1013</v>
      </c>
    </row>
    <row r="492" spans="1:15" ht="63.75" x14ac:dyDescent="0.25">
      <c r="A492" s="86" t="s">
        <v>171</v>
      </c>
      <c r="B492" s="86" t="s">
        <v>924</v>
      </c>
      <c r="C492" s="86" t="s">
        <v>925</v>
      </c>
      <c r="D492" s="87">
        <v>2020170010047</v>
      </c>
      <c r="E492" s="118" t="s">
        <v>1014</v>
      </c>
      <c r="F492" s="121" t="s">
        <v>927</v>
      </c>
      <c r="G492" s="103">
        <v>1</v>
      </c>
      <c r="H492" s="86" t="s">
        <v>1015</v>
      </c>
      <c r="I492" s="86">
        <v>1</v>
      </c>
      <c r="J492" s="118" t="s">
        <v>51</v>
      </c>
      <c r="K492" s="118" t="s">
        <v>1016</v>
      </c>
      <c r="L492" s="176">
        <v>27374796</v>
      </c>
      <c r="M492" s="86" t="s">
        <v>41</v>
      </c>
      <c r="N492" s="86" t="s">
        <v>137</v>
      </c>
      <c r="O492" s="86" t="s">
        <v>1013</v>
      </c>
    </row>
    <row r="493" spans="1:15" ht="89.25" x14ac:dyDescent="0.25">
      <c r="A493" s="86" t="s">
        <v>171</v>
      </c>
      <c r="B493" s="86" t="s">
        <v>924</v>
      </c>
      <c r="C493" s="86" t="s">
        <v>925</v>
      </c>
      <c r="D493" s="87">
        <v>2020170010048</v>
      </c>
      <c r="E493" s="118" t="s">
        <v>1017</v>
      </c>
      <c r="F493" s="121" t="s">
        <v>927</v>
      </c>
      <c r="G493" s="103">
        <v>1</v>
      </c>
      <c r="H493" s="86" t="s">
        <v>958</v>
      </c>
      <c r="I493" s="86">
        <v>30</v>
      </c>
      <c r="J493" s="118" t="s">
        <v>51</v>
      </c>
      <c r="K493" s="118" t="s">
        <v>1018</v>
      </c>
      <c r="L493" s="179">
        <v>10000000</v>
      </c>
      <c r="M493" s="86" t="s">
        <v>41</v>
      </c>
      <c r="N493" s="86" t="s">
        <v>137</v>
      </c>
      <c r="O493" s="86" t="s">
        <v>1019</v>
      </c>
    </row>
    <row r="494" spans="1:15" ht="63.75" x14ac:dyDescent="0.25">
      <c r="A494" s="86" t="s">
        <v>171</v>
      </c>
      <c r="B494" s="86" t="s">
        <v>924</v>
      </c>
      <c r="C494" s="86" t="s">
        <v>925</v>
      </c>
      <c r="D494" s="87">
        <v>2020170010048</v>
      </c>
      <c r="E494" s="118" t="s">
        <v>1017</v>
      </c>
      <c r="F494" s="121" t="s">
        <v>927</v>
      </c>
      <c r="G494" s="103">
        <v>1</v>
      </c>
      <c r="H494" s="86" t="s">
        <v>958</v>
      </c>
      <c r="I494" s="86">
        <v>30</v>
      </c>
      <c r="J494" s="118" t="s">
        <v>51</v>
      </c>
      <c r="K494" s="118" t="s">
        <v>1020</v>
      </c>
      <c r="L494" s="179">
        <v>70080000</v>
      </c>
      <c r="M494" s="86" t="s">
        <v>41</v>
      </c>
      <c r="N494" s="86" t="s">
        <v>137</v>
      </c>
      <c r="O494" s="86" t="s">
        <v>1019</v>
      </c>
    </row>
    <row r="495" spans="1:15" ht="63.75" x14ac:dyDescent="0.25">
      <c r="A495" s="86" t="s">
        <v>171</v>
      </c>
      <c r="B495" s="86" t="s">
        <v>924</v>
      </c>
      <c r="C495" s="86" t="s">
        <v>925</v>
      </c>
      <c r="D495" s="87">
        <v>2020170010048</v>
      </c>
      <c r="E495" s="118" t="s">
        <v>1017</v>
      </c>
      <c r="F495" s="121" t="s">
        <v>927</v>
      </c>
      <c r="G495" s="103">
        <v>1</v>
      </c>
      <c r="H495" s="86" t="s">
        <v>958</v>
      </c>
      <c r="I495" s="86">
        <v>30</v>
      </c>
      <c r="J495" s="118" t="s">
        <v>51</v>
      </c>
      <c r="K495" s="118" t="s">
        <v>1020</v>
      </c>
      <c r="L495" s="179">
        <v>169191979</v>
      </c>
      <c r="M495" s="86" t="s">
        <v>125</v>
      </c>
      <c r="N495" s="86" t="s">
        <v>137</v>
      </c>
      <c r="O495" s="86" t="s">
        <v>1019</v>
      </c>
    </row>
    <row r="496" spans="1:15" ht="63.75" x14ac:dyDescent="0.25">
      <c r="A496" s="86" t="s">
        <v>171</v>
      </c>
      <c r="B496" s="86" t="s">
        <v>924</v>
      </c>
      <c r="C496" s="86" t="s">
        <v>925</v>
      </c>
      <c r="D496" s="87">
        <v>2020170010048</v>
      </c>
      <c r="E496" s="118" t="s">
        <v>1017</v>
      </c>
      <c r="F496" s="121" t="s">
        <v>927</v>
      </c>
      <c r="G496" s="103">
        <v>1</v>
      </c>
      <c r="H496" s="86" t="s">
        <v>958</v>
      </c>
      <c r="I496" s="86">
        <v>30</v>
      </c>
      <c r="J496" s="118" t="s">
        <v>51</v>
      </c>
      <c r="K496" s="118" t="s">
        <v>1021</v>
      </c>
      <c r="L496" s="179">
        <v>72315906</v>
      </c>
      <c r="M496" s="86" t="s">
        <v>125</v>
      </c>
      <c r="N496" s="86" t="s">
        <v>137</v>
      </c>
      <c r="O496" s="86" t="s">
        <v>1019</v>
      </c>
    </row>
    <row r="497" spans="1:15" ht="89.25" x14ac:dyDescent="0.25">
      <c r="A497" s="86" t="s">
        <v>171</v>
      </c>
      <c r="B497" s="86" t="s">
        <v>924</v>
      </c>
      <c r="C497" s="86" t="s">
        <v>925</v>
      </c>
      <c r="D497" s="87">
        <v>2020170010048</v>
      </c>
      <c r="E497" s="118" t="s">
        <v>1017</v>
      </c>
      <c r="F497" s="121" t="s">
        <v>927</v>
      </c>
      <c r="G497" s="103">
        <v>1</v>
      </c>
      <c r="H497" s="86" t="s">
        <v>958</v>
      </c>
      <c r="I497" s="86">
        <v>30</v>
      </c>
      <c r="J497" s="118" t="s">
        <v>51</v>
      </c>
      <c r="K497" s="118" t="s">
        <v>1022</v>
      </c>
      <c r="L497" s="179">
        <v>627339143</v>
      </c>
      <c r="M497" s="86" t="s">
        <v>125</v>
      </c>
      <c r="N497" s="86" t="s">
        <v>137</v>
      </c>
      <c r="O497" s="86" t="s">
        <v>1019</v>
      </c>
    </row>
    <row r="498" spans="1:15" ht="51" x14ac:dyDescent="0.25">
      <c r="A498" s="86" t="s">
        <v>171</v>
      </c>
      <c r="B498" s="86" t="s">
        <v>924</v>
      </c>
      <c r="C498" s="86" t="s">
        <v>925</v>
      </c>
      <c r="D498" s="87">
        <v>2020170010048</v>
      </c>
      <c r="E498" s="118" t="s">
        <v>1017</v>
      </c>
      <c r="F498" s="121" t="s">
        <v>927</v>
      </c>
      <c r="G498" s="103">
        <v>1</v>
      </c>
      <c r="H498" s="86" t="s">
        <v>958</v>
      </c>
      <c r="I498" s="86">
        <v>30</v>
      </c>
      <c r="J498" s="118" t="s">
        <v>51</v>
      </c>
      <c r="K498" s="118" t="s">
        <v>1023</v>
      </c>
      <c r="L498" s="179">
        <v>650000000</v>
      </c>
      <c r="M498" s="86" t="s">
        <v>125</v>
      </c>
      <c r="N498" s="86" t="s">
        <v>137</v>
      </c>
      <c r="O498" s="86" t="s">
        <v>1019</v>
      </c>
    </row>
    <row r="499" spans="1:15" ht="51" x14ac:dyDescent="0.25">
      <c r="A499" s="86" t="s">
        <v>171</v>
      </c>
      <c r="B499" s="86" t="s">
        <v>924</v>
      </c>
      <c r="C499" s="86" t="s">
        <v>925</v>
      </c>
      <c r="D499" s="87">
        <v>2020170010048</v>
      </c>
      <c r="E499" s="118" t="s">
        <v>1017</v>
      </c>
      <c r="F499" s="121" t="s">
        <v>927</v>
      </c>
      <c r="G499" s="103">
        <v>1</v>
      </c>
      <c r="H499" s="86" t="s">
        <v>958</v>
      </c>
      <c r="I499" s="86">
        <v>30</v>
      </c>
      <c r="J499" s="118" t="s">
        <v>51</v>
      </c>
      <c r="K499" s="118" t="s">
        <v>1024</v>
      </c>
      <c r="L499" s="179">
        <v>310383164</v>
      </c>
      <c r="M499" s="86" t="s">
        <v>125</v>
      </c>
      <c r="N499" s="86" t="s">
        <v>137</v>
      </c>
      <c r="O499" s="86" t="s">
        <v>1019</v>
      </c>
    </row>
    <row r="500" spans="1:15" ht="51" x14ac:dyDescent="0.25">
      <c r="A500" s="86" t="s">
        <v>171</v>
      </c>
      <c r="B500" s="86" t="s">
        <v>924</v>
      </c>
      <c r="C500" s="86" t="s">
        <v>925</v>
      </c>
      <c r="D500" s="87">
        <v>2020170010048</v>
      </c>
      <c r="E500" s="118" t="s">
        <v>1017</v>
      </c>
      <c r="F500" s="121" t="s">
        <v>927</v>
      </c>
      <c r="G500" s="103">
        <v>1</v>
      </c>
      <c r="H500" s="86" t="s">
        <v>958</v>
      </c>
      <c r="I500" s="86">
        <v>30</v>
      </c>
      <c r="J500" s="118" t="s">
        <v>51</v>
      </c>
      <c r="K500" s="118" t="s">
        <v>1025</v>
      </c>
      <c r="L500" s="179">
        <v>432174951</v>
      </c>
      <c r="M500" s="86" t="s">
        <v>125</v>
      </c>
      <c r="N500" s="86" t="s">
        <v>137</v>
      </c>
      <c r="O500" s="86" t="s">
        <v>1019</v>
      </c>
    </row>
    <row r="501" spans="1:15" ht="51" x14ac:dyDescent="0.25">
      <c r="A501" s="86" t="s">
        <v>171</v>
      </c>
      <c r="B501" s="86" t="s">
        <v>924</v>
      </c>
      <c r="C501" s="86" t="s">
        <v>925</v>
      </c>
      <c r="D501" s="87">
        <v>2020170010048</v>
      </c>
      <c r="E501" s="118" t="s">
        <v>1017</v>
      </c>
      <c r="F501" s="121" t="s">
        <v>927</v>
      </c>
      <c r="G501" s="103">
        <v>1</v>
      </c>
      <c r="H501" s="86" t="s">
        <v>958</v>
      </c>
      <c r="I501" s="86">
        <v>30</v>
      </c>
      <c r="J501" s="118" t="s">
        <v>51</v>
      </c>
      <c r="K501" s="118" t="s">
        <v>1025</v>
      </c>
      <c r="L501" s="179">
        <v>118326880</v>
      </c>
      <c r="M501" s="86" t="s">
        <v>125</v>
      </c>
      <c r="N501" s="86" t="s">
        <v>137</v>
      </c>
      <c r="O501" s="86" t="s">
        <v>1019</v>
      </c>
    </row>
    <row r="502" spans="1:15" ht="51" x14ac:dyDescent="0.25">
      <c r="A502" s="86" t="s">
        <v>171</v>
      </c>
      <c r="B502" s="86" t="s">
        <v>924</v>
      </c>
      <c r="C502" s="86" t="s">
        <v>925</v>
      </c>
      <c r="D502" s="87">
        <v>2020170010048</v>
      </c>
      <c r="E502" s="118" t="s">
        <v>1017</v>
      </c>
      <c r="F502" s="121" t="s">
        <v>927</v>
      </c>
      <c r="G502" s="103">
        <v>1</v>
      </c>
      <c r="H502" s="86" t="s">
        <v>958</v>
      </c>
      <c r="I502" s="86">
        <v>30</v>
      </c>
      <c r="J502" s="118" t="s">
        <v>51</v>
      </c>
      <c r="K502" s="118" t="s">
        <v>1025</v>
      </c>
      <c r="L502" s="179">
        <v>475722960</v>
      </c>
      <c r="M502" s="86" t="s">
        <v>125</v>
      </c>
      <c r="N502" s="86" t="s">
        <v>137</v>
      </c>
      <c r="O502" s="86" t="s">
        <v>1019</v>
      </c>
    </row>
    <row r="503" spans="1:15" ht="51" x14ac:dyDescent="0.25">
      <c r="A503" s="86" t="s">
        <v>171</v>
      </c>
      <c r="B503" s="86" t="s">
        <v>924</v>
      </c>
      <c r="C503" s="86" t="s">
        <v>925</v>
      </c>
      <c r="D503" s="87">
        <v>2020170010048</v>
      </c>
      <c r="E503" s="118" t="s">
        <v>1017</v>
      </c>
      <c r="F503" s="121" t="s">
        <v>927</v>
      </c>
      <c r="G503" s="103">
        <v>1</v>
      </c>
      <c r="H503" s="86" t="s">
        <v>958</v>
      </c>
      <c r="I503" s="86">
        <v>30</v>
      </c>
      <c r="J503" s="118" t="s">
        <v>51</v>
      </c>
      <c r="K503" s="118" t="s">
        <v>1026</v>
      </c>
      <c r="L503" s="179">
        <v>128400000</v>
      </c>
      <c r="M503" s="86" t="s">
        <v>125</v>
      </c>
      <c r="N503" s="86" t="s">
        <v>137</v>
      </c>
      <c r="O503" s="86" t="s">
        <v>1019</v>
      </c>
    </row>
    <row r="504" spans="1:15" ht="51" x14ac:dyDescent="0.25">
      <c r="A504" s="86" t="s">
        <v>171</v>
      </c>
      <c r="B504" s="86" t="s">
        <v>924</v>
      </c>
      <c r="C504" s="86" t="s">
        <v>925</v>
      </c>
      <c r="D504" s="87">
        <v>2020170010049</v>
      </c>
      <c r="E504" s="118" t="s">
        <v>1027</v>
      </c>
      <c r="F504" s="121" t="s">
        <v>927</v>
      </c>
      <c r="G504" s="103">
        <v>1</v>
      </c>
      <c r="H504" s="86" t="s">
        <v>1028</v>
      </c>
      <c r="I504" s="86">
        <v>1</v>
      </c>
      <c r="J504" s="118" t="s">
        <v>51</v>
      </c>
      <c r="K504" s="118" t="s">
        <v>1029</v>
      </c>
      <c r="L504" s="179">
        <v>70000000</v>
      </c>
      <c r="M504" s="86" t="s">
        <v>125</v>
      </c>
      <c r="N504" s="86" t="s">
        <v>137</v>
      </c>
      <c r="O504" s="86" t="s">
        <v>1005</v>
      </c>
    </row>
    <row r="505" spans="1:15" ht="63.75" x14ac:dyDescent="0.25">
      <c r="A505" s="86" t="s">
        <v>171</v>
      </c>
      <c r="B505" s="86" t="s">
        <v>924</v>
      </c>
      <c r="C505" s="86" t="s">
        <v>980</v>
      </c>
      <c r="D505" s="87">
        <v>2020170010050</v>
      </c>
      <c r="E505" s="118" t="s">
        <v>1030</v>
      </c>
      <c r="F505" s="121" t="s">
        <v>1031</v>
      </c>
      <c r="G505" s="103">
        <v>1</v>
      </c>
      <c r="H505" s="86" t="s">
        <v>1032</v>
      </c>
      <c r="I505" s="86">
        <v>1</v>
      </c>
      <c r="J505" s="118" t="s">
        <v>51</v>
      </c>
      <c r="K505" s="118" t="s">
        <v>1033</v>
      </c>
      <c r="L505" s="179">
        <v>38842047</v>
      </c>
      <c r="M505" s="86" t="s">
        <v>125</v>
      </c>
      <c r="N505" s="86" t="s">
        <v>137</v>
      </c>
      <c r="O505" s="86" t="s">
        <v>1034</v>
      </c>
    </row>
    <row r="506" spans="1:15" ht="63.75" x14ac:dyDescent="0.25">
      <c r="A506" s="86" t="s">
        <v>171</v>
      </c>
      <c r="B506" s="86" t="s">
        <v>924</v>
      </c>
      <c r="C506" s="86" t="s">
        <v>980</v>
      </c>
      <c r="D506" s="87">
        <v>2020170010050</v>
      </c>
      <c r="E506" s="118" t="s">
        <v>1030</v>
      </c>
      <c r="F506" s="121" t="s">
        <v>1031</v>
      </c>
      <c r="G506" s="103">
        <v>1</v>
      </c>
      <c r="H506" s="86" t="s">
        <v>1032</v>
      </c>
      <c r="I506" s="86">
        <v>1</v>
      </c>
      <c r="J506" s="118" t="s">
        <v>51</v>
      </c>
      <c r="K506" s="118" t="s">
        <v>1035</v>
      </c>
      <c r="L506" s="179">
        <f>650000000-250000000</f>
        <v>400000000</v>
      </c>
      <c r="M506" s="86" t="s">
        <v>125</v>
      </c>
      <c r="N506" s="86" t="s">
        <v>137</v>
      </c>
      <c r="O506" s="86" t="s">
        <v>1034</v>
      </c>
    </row>
    <row r="507" spans="1:15" ht="89.25" x14ac:dyDescent="0.25">
      <c r="A507" s="86" t="s">
        <v>171</v>
      </c>
      <c r="B507" s="86" t="s">
        <v>924</v>
      </c>
      <c r="C507" s="86" t="s">
        <v>980</v>
      </c>
      <c r="D507" s="87">
        <v>2020170010050</v>
      </c>
      <c r="E507" s="118" t="s">
        <v>1030</v>
      </c>
      <c r="F507" s="121" t="s">
        <v>1031</v>
      </c>
      <c r="G507" s="103">
        <v>1</v>
      </c>
      <c r="H507" s="86" t="s">
        <v>1036</v>
      </c>
      <c r="I507" s="97">
        <v>1</v>
      </c>
      <c r="J507" s="118" t="s">
        <v>51</v>
      </c>
      <c r="K507" s="118" t="s">
        <v>1037</v>
      </c>
      <c r="L507" s="179">
        <v>59665212</v>
      </c>
      <c r="M507" s="86" t="s">
        <v>125</v>
      </c>
      <c r="N507" s="86" t="s">
        <v>137</v>
      </c>
      <c r="O507" s="86" t="s">
        <v>1034</v>
      </c>
    </row>
    <row r="508" spans="1:15" ht="63.75" x14ac:dyDescent="0.25">
      <c r="A508" s="86" t="s">
        <v>171</v>
      </c>
      <c r="B508" s="86" t="s">
        <v>924</v>
      </c>
      <c r="C508" s="86" t="s">
        <v>980</v>
      </c>
      <c r="D508" s="87">
        <v>2020170010050</v>
      </c>
      <c r="E508" s="118" t="s">
        <v>1030</v>
      </c>
      <c r="F508" s="121" t="s">
        <v>1031</v>
      </c>
      <c r="G508" s="103">
        <v>1</v>
      </c>
      <c r="H508" s="86" t="s">
        <v>1036</v>
      </c>
      <c r="I508" s="97">
        <v>1</v>
      </c>
      <c r="J508" s="118" t="s">
        <v>51</v>
      </c>
      <c r="K508" s="118" t="s">
        <v>1038</v>
      </c>
      <c r="L508" s="179">
        <v>9000000</v>
      </c>
      <c r="M508" s="86" t="s">
        <v>41</v>
      </c>
      <c r="N508" s="86" t="s">
        <v>137</v>
      </c>
      <c r="O508" s="86" t="s">
        <v>1034</v>
      </c>
    </row>
    <row r="509" spans="1:15" ht="63.75" x14ac:dyDescent="0.25">
      <c r="A509" s="86" t="s">
        <v>171</v>
      </c>
      <c r="B509" s="86" t="s">
        <v>924</v>
      </c>
      <c r="C509" s="86" t="s">
        <v>980</v>
      </c>
      <c r="D509" s="87">
        <v>2020170010050</v>
      </c>
      <c r="E509" s="118" t="s">
        <v>1030</v>
      </c>
      <c r="F509" s="121" t="s">
        <v>1031</v>
      </c>
      <c r="G509" s="103">
        <v>1</v>
      </c>
      <c r="H509" s="86" t="s">
        <v>1036</v>
      </c>
      <c r="I509" s="97">
        <v>1</v>
      </c>
      <c r="J509" s="118" t="s">
        <v>51</v>
      </c>
      <c r="K509" s="118" t="s">
        <v>1039</v>
      </c>
      <c r="L509" s="179">
        <v>6000000</v>
      </c>
      <c r="M509" s="86" t="s">
        <v>41</v>
      </c>
      <c r="N509" s="86" t="s">
        <v>137</v>
      </c>
      <c r="O509" s="86" t="s">
        <v>1034</v>
      </c>
    </row>
    <row r="510" spans="1:15" ht="63.75" x14ac:dyDescent="0.25">
      <c r="A510" s="86" t="s">
        <v>171</v>
      </c>
      <c r="B510" s="86" t="s">
        <v>924</v>
      </c>
      <c r="C510" s="86" t="s">
        <v>980</v>
      </c>
      <c r="D510" s="87">
        <v>2020170010050</v>
      </c>
      <c r="E510" s="118" t="s">
        <v>1030</v>
      </c>
      <c r="F510" s="121" t="s">
        <v>1031</v>
      </c>
      <c r="G510" s="103">
        <v>1</v>
      </c>
      <c r="H510" s="86" t="s">
        <v>1036</v>
      </c>
      <c r="I510" s="97">
        <v>1</v>
      </c>
      <c r="J510" s="118" t="s">
        <v>51</v>
      </c>
      <c r="K510" s="118" t="s">
        <v>1040</v>
      </c>
      <c r="L510" s="179">
        <v>280525895</v>
      </c>
      <c r="M510" s="86" t="s">
        <v>125</v>
      </c>
      <c r="N510" s="86" t="s">
        <v>137</v>
      </c>
      <c r="O510" s="86" t="s">
        <v>1034</v>
      </c>
    </row>
    <row r="511" spans="1:15" ht="63.75" x14ac:dyDescent="0.25">
      <c r="A511" s="86" t="s">
        <v>171</v>
      </c>
      <c r="B511" s="86" t="s">
        <v>924</v>
      </c>
      <c r="C511" s="86" t="s">
        <v>980</v>
      </c>
      <c r="D511" s="87">
        <v>2020170010050</v>
      </c>
      <c r="E511" s="118" t="s">
        <v>1030</v>
      </c>
      <c r="F511" s="121" t="s">
        <v>1031</v>
      </c>
      <c r="G511" s="103">
        <v>1</v>
      </c>
      <c r="H511" s="86" t="s">
        <v>1041</v>
      </c>
      <c r="I511" s="86">
        <v>1</v>
      </c>
      <c r="J511" s="118" t="s">
        <v>51</v>
      </c>
      <c r="K511" s="118" t="s">
        <v>1042</v>
      </c>
      <c r="L511" s="179">
        <v>100000000</v>
      </c>
      <c r="M511" s="86" t="s">
        <v>41</v>
      </c>
      <c r="N511" s="86" t="s">
        <v>137</v>
      </c>
      <c r="O511" s="86" t="s">
        <v>1034</v>
      </c>
    </row>
    <row r="512" spans="1:15" ht="89.25" x14ac:dyDescent="0.25">
      <c r="A512" s="86" t="s">
        <v>171</v>
      </c>
      <c r="B512" s="86" t="s">
        <v>924</v>
      </c>
      <c r="C512" s="86" t="s">
        <v>980</v>
      </c>
      <c r="D512" s="87">
        <v>2020170010050</v>
      </c>
      <c r="E512" s="118" t="s">
        <v>1030</v>
      </c>
      <c r="F512" s="121" t="s">
        <v>1031</v>
      </c>
      <c r="G512" s="103">
        <v>1</v>
      </c>
      <c r="H512" s="86" t="s">
        <v>1036</v>
      </c>
      <c r="I512" s="97">
        <v>1</v>
      </c>
      <c r="J512" s="118" t="s">
        <v>51</v>
      </c>
      <c r="K512" s="118" t="s">
        <v>1037</v>
      </c>
      <c r="L512" s="179">
        <v>43157830</v>
      </c>
      <c r="M512" s="86" t="s">
        <v>41</v>
      </c>
      <c r="N512" s="86" t="s">
        <v>137</v>
      </c>
      <c r="O512" s="86" t="s">
        <v>1034</v>
      </c>
    </row>
    <row r="513" spans="1:15" ht="89.25" x14ac:dyDescent="0.25">
      <c r="A513" s="86" t="s">
        <v>171</v>
      </c>
      <c r="B513" s="86" t="s">
        <v>924</v>
      </c>
      <c r="C513" s="86" t="s">
        <v>980</v>
      </c>
      <c r="D513" s="87">
        <v>2020170010050</v>
      </c>
      <c r="E513" s="118" t="s">
        <v>1030</v>
      </c>
      <c r="F513" s="121" t="s">
        <v>1031</v>
      </c>
      <c r="G513" s="103">
        <v>1</v>
      </c>
      <c r="H513" s="86" t="s">
        <v>1043</v>
      </c>
      <c r="I513" s="97">
        <v>1</v>
      </c>
      <c r="J513" s="118" t="s">
        <v>51</v>
      </c>
      <c r="K513" s="118" t="s">
        <v>1037</v>
      </c>
      <c r="L513" s="179">
        <v>38842047</v>
      </c>
      <c r="M513" s="86" t="s">
        <v>125</v>
      </c>
      <c r="N513" s="86" t="s">
        <v>137</v>
      </c>
      <c r="O513" s="86" t="s">
        <v>1034</v>
      </c>
    </row>
    <row r="514" spans="1:15" ht="76.5" x14ac:dyDescent="0.25">
      <c r="A514" s="86" t="s">
        <v>171</v>
      </c>
      <c r="B514" s="86" t="s">
        <v>924</v>
      </c>
      <c r="C514" s="86" t="s">
        <v>946</v>
      </c>
      <c r="D514" s="87">
        <v>2020170010051</v>
      </c>
      <c r="E514" s="118" t="s">
        <v>1044</v>
      </c>
      <c r="F514" s="121" t="s">
        <v>948</v>
      </c>
      <c r="G514" s="103">
        <v>1</v>
      </c>
      <c r="H514" s="86" t="s">
        <v>1045</v>
      </c>
      <c r="I514" s="97">
        <v>1</v>
      </c>
      <c r="J514" s="118" t="s">
        <v>51</v>
      </c>
      <c r="K514" s="118" t="s">
        <v>1046</v>
      </c>
      <c r="L514" s="179">
        <v>54603280064</v>
      </c>
      <c r="M514" s="86" t="s">
        <v>125</v>
      </c>
      <c r="N514" s="86" t="s">
        <v>137</v>
      </c>
      <c r="O514" s="86" t="s">
        <v>1047</v>
      </c>
    </row>
    <row r="515" spans="1:15" ht="76.5" x14ac:dyDescent="0.25">
      <c r="A515" s="86" t="s">
        <v>171</v>
      </c>
      <c r="B515" s="86" t="s">
        <v>924</v>
      </c>
      <c r="C515" s="86" t="s">
        <v>946</v>
      </c>
      <c r="D515" s="87">
        <v>2020170010051</v>
      </c>
      <c r="E515" s="118" t="s">
        <v>1044</v>
      </c>
      <c r="F515" s="121" t="s">
        <v>948</v>
      </c>
      <c r="G515" s="103">
        <v>1</v>
      </c>
      <c r="H515" s="86" t="s">
        <v>1045</v>
      </c>
      <c r="I515" s="97">
        <v>1</v>
      </c>
      <c r="J515" s="118" t="s">
        <v>51</v>
      </c>
      <c r="K515" s="118" t="s">
        <v>1046</v>
      </c>
      <c r="L515" s="179">
        <v>12280709</v>
      </c>
      <c r="M515" s="86" t="s">
        <v>41</v>
      </c>
      <c r="N515" s="86" t="s">
        <v>137</v>
      </c>
      <c r="O515" s="86" t="s">
        <v>1047</v>
      </c>
    </row>
    <row r="516" spans="1:15" ht="76.5" x14ac:dyDescent="0.25">
      <c r="A516" s="86" t="s">
        <v>171</v>
      </c>
      <c r="B516" s="86" t="s">
        <v>924</v>
      </c>
      <c r="C516" s="86" t="s">
        <v>946</v>
      </c>
      <c r="D516" s="87">
        <v>2020170010051</v>
      </c>
      <c r="E516" s="118" t="s">
        <v>1044</v>
      </c>
      <c r="F516" s="121" t="s">
        <v>948</v>
      </c>
      <c r="G516" s="103">
        <v>1</v>
      </c>
      <c r="H516" s="86" t="s">
        <v>1045</v>
      </c>
      <c r="I516" s="97">
        <v>1</v>
      </c>
      <c r="J516" s="118" t="s">
        <v>51</v>
      </c>
      <c r="K516" s="118" t="s">
        <v>1046</v>
      </c>
      <c r="L516" s="179">
        <v>5480379</v>
      </c>
      <c r="M516" s="86" t="s">
        <v>41</v>
      </c>
      <c r="N516" s="86" t="s">
        <v>137</v>
      </c>
      <c r="O516" s="86" t="s">
        <v>1047</v>
      </c>
    </row>
    <row r="517" spans="1:15" ht="76.5" x14ac:dyDescent="0.25">
      <c r="A517" s="86" t="s">
        <v>171</v>
      </c>
      <c r="B517" s="86" t="s">
        <v>924</v>
      </c>
      <c r="C517" s="86" t="s">
        <v>946</v>
      </c>
      <c r="D517" s="87">
        <v>2020170010051</v>
      </c>
      <c r="E517" s="118" t="s">
        <v>1044</v>
      </c>
      <c r="F517" s="121" t="s">
        <v>948</v>
      </c>
      <c r="G517" s="103">
        <v>1</v>
      </c>
      <c r="H517" s="86" t="s">
        <v>1045</v>
      </c>
      <c r="I517" s="97">
        <v>1</v>
      </c>
      <c r="J517" s="118" t="s">
        <v>51</v>
      </c>
      <c r="K517" s="118" t="s">
        <v>1046</v>
      </c>
      <c r="L517" s="179">
        <v>106856409712</v>
      </c>
      <c r="M517" s="86" t="s">
        <v>41</v>
      </c>
      <c r="N517" s="86" t="s">
        <v>137</v>
      </c>
      <c r="O517" s="86" t="s">
        <v>1047</v>
      </c>
    </row>
    <row r="518" spans="1:15" ht="76.5" x14ac:dyDescent="0.25">
      <c r="A518" s="86" t="s">
        <v>171</v>
      </c>
      <c r="B518" s="86" t="s">
        <v>924</v>
      </c>
      <c r="C518" s="86" t="s">
        <v>946</v>
      </c>
      <c r="D518" s="87">
        <v>2020170010051</v>
      </c>
      <c r="E518" s="118" t="s">
        <v>1044</v>
      </c>
      <c r="F518" s="121" t="s">
        <v>948</v>
      </c>
      <c r="G518" s="103">
        <v>1</v>
      </c>
      <c r="H518" s="86" t="s">
        <v>1045</v>
      </c>
      <c r="I518" s="97">
        <v>1</v>
      </c>
      <c r="J518" s="118" t="s">
        <v>51</v>
      </c>
      <c r="K518" s="118" t="s">
        <v>1046</v>
      </c>
      <c r="L518" s="179">
        <v>762095562</v>
      </c>
      <c r="M518" s="86" t="s">
        <v>41</v>
      </c>
      <c r="N518" s="86" t="s">
        <v>137</v>
      </c>
      <c r="O518" s="86" t="s">
        <v>1047</v>
      </c>
    </row>
    <row r="519" spans="1:15" ht="76.5" x14ac:dyDescent="0.25">
      <c r="A519" s="86" t="s">
        <v>171</v>
      </c>
      <c r="B519" s="86" t="s">
        <v>924</v>
      </c>
      <c r="C519" s="86" t="s">
        <v>946</v>
      </c>
      <c r="D519" s="87">
        <v>2020170010051</v>
      </c>
      <c r="E519" s="118" t="s">
        <v>1044</v>
      </c>
      <c r="F519" s="121" t="s">
        <v>948</v>
      </c>
      <c r="G519" s="103">
        <v>1</v>
      </c>
      <c r="H519" s="86" t="s">
        <v>1045</v>
      </c>
      <c r="I519" s="97">
        <v>1</v>
      </c>
      <c r="J519" s="118" t="s">
        <v>51</v>
      </c>
      <c r="K519" s="118" t="s">
        <v>1046</v>
      </c>
      <c r="L519" s="179">
        <v>20109067645</v>
      </c>
      <c r="M519" s="86" t="s">
        <v>41</v>
      </c>
      <c r="N519" s="86" t="s">
        <v>137</v>
      </c>
      <c r="O519" s="86" t="s">
        <v>1047</v>
      </c>
    </row>
    <row r="520" spans="1:15" ht="76.5" x14ac:dyDescent="0.25">
      <c r="A520" s="86" t="s">
        <v>171</v>
      </c>
      <c r="B520" s="86" t="s">
        <v>924</v>
      </c>
      <c r="C520" s="86" t="s">
        <v>946</v>
      </c>
      <c r="D520" s="87">
        <v>2020170010051</v>
      </c>
      <c r="E520" s="118" t="s">
        <v>1044</v>
      </c>
      <c r="F520" s="121" t="s">
        <v>948</v>
      </c>
      <c r="G520" s="103">
        <v>1</v>
      </c>
      <c r="H520" s="86" t="s">
        <v>1045</v>
      </c>
      <c r="I520" s="97">
        <v>1</v>
      </c>
      <c r="J520" s="118" t="s">
        <v>51</v>
      </c>
      <c r="K520" s="118" t="s">
        <v>1046</v>
      </c>
      <c r="L520" s="179">
        <v>2579090826</v>
      </c>
      <c r="M520" s="86" t="s">
        <v>41</v>
      </c>
      <c r="N520" s="86" t="s">
        <v>137</v>
      </c>
      <c r="O520" s="86" t="s">
        <v>1047</v>
      </c>
    </row>
    <row r="521" spans="1:15" ht="76.5" x14ac:dyDescent="0.25">
      <c r="A521" s="86" t="s">
        <v>171</v>
      </c>
      <c r="B521" s="86" t="s">
        <v>924</v>
      </c>
      <c r="C521" s="86" t="s">
        <v>946</v>
      </c>
      <c r="D521" s="87">
        <v>2020170010051</v>
      </c>
      <c r="E521" s="118" t="s">
        <v>1044</v>
      </c>
      <c r="F521" s="121" t="s">
        <v>948</v>
      </c>
      <c r="G521" s="103">
        <v>1</v>
      </c>
      <c r="H521" s="86" t="s">
        <v>1045</v>
      </c>
      <c r="I521" s="97">
        <v>1</v>
      </c>
      <c r="J521" s="118" t="s">
        <v>51</v>
      </c>
      <c r="K521" s="118" t="s">
        <v>1046</v>
      </c>
      <c r="L521" s="179">
        <v>1328622546</v>
      </c>
      <c r="M521" s="86" t="s">
        <v>41</v>
      </c>
      <c r="N521" s="86" t="s">
        <v>137</v>
      </c>
      <c r="O521" s="86" t="s">
        <v>1047</v>
      </c>
    </row>
    <row r="522" spans="1:15" ht="76.5" x14ac:dyDescent="0.25">
      <c r="A522" s="86" t="s">
        <v>171</v>
      </c>
      <c r="B522" s="86" t="s">
        <v>924</v>
      </c>
      <c r="C522" s="86" t="s">
        <v>946</v>
      </c>
      <c r="D522" s="87">
        <v>2020170010051</v>
      </c>
      <c r="E522" s="118" t="s">
        <v>1044</v>
      </c>
      <c r="F522" s="121" t="s">
        <v>948</v>
      </c>
      <c r="G522" s="103">
        <v>1</v>
      </c>
      <c r="H522" s="86" t="s">
        <v>1045</v>
      </c>
      <c r="I522" s="97">
        <v>1</v>
      </c>
      <c r="J522" s="118" t="s">
        <v>51</v>
      </c>
      <c r="K522" s="118" t="s">
        <v>1046</v>
      </c>
      <c r="L522" s="179">
        <v>5047419641</v>
      </c>
      <c r="M522" s="86" t="s">
        <v>41</v>
      </c>
      <c r="N522" s="86" t="s">
        <v>137</v>
      </c>
      <c r="O522" s="86" t="s">
        <v>1047</v>
      </c>
    </row>
    <row r="523" spans="1:15" ht="76.5" x14ac:dyDescent="0.25">
      <c r="A523" s="86" t="s">
        <v>171</v>
      </c>
      <c r="B523" s="86" t="s">
        <v>924</v>
      </c>
      <c r="C523" s="86" t="s">
        <v>946</v>
      </c>
      <c r="D523" s="87">
        <v>2020170010051</v>
      </c>
      <c r="E523" s="118" t="s">
        <v>1044</v>
      </c>
      <c r="F523" s="121" t="s">
        <v>948</v>
      </c>
      <c r="G523" s="103">
        <v>1</v>
      </c>
      <c r="H523" s="86" t="s">
        <v>1045</v>
      </c>
      <c r="I523" s="97">
        <v>1</v>
      </c>
      <c r="J523" s="118" t="s">
        <v>51</v>
      </c>
      <c r="K523" s="118" t="s">
        <v>1048</v>
      </c>
      <c r="L523" s="179">
        <v>12456000</v>
      </c>
      <c r="M523" s="86" t="s">
        <v>41</v>
      </c>
      <c r="N523" s="86" t="s">
        <v>137</v>
      </c>
      <c r="O523" s="86" t="s">
        <v>1047</v>
      </c>
    </row>
    <row r="524" spans="1:15" ht="76.5" x14ac:dyDescent="0.25">
      <c r="A524" s="86" t="s">
        <v>171</v>
      </c>
      <c r="B524" s="86" t="s">
        <v>924</v>
      </c>
      <c r="C524" s="86" t="s">
        <v>946</v>
      </c>
      <c r="D524" s="87">
        <v>2020170010051</v>
      </c>
      <c r="E524" s="118" t="s">
        <v>1044</v>
      </c>
      <c r="F524" s="121" t="s">
        <v>948</v>
      </c>
      <c r="G524" s="103">
        <v>1</v>
      </c>
      <c r="H524" s="86" t="s">
        <v>1045</v>
      </c>
      <c r="I524" s="97">
        <v>1</v>
      </c>
      <c r="J524" s="118" t="s">
        <v>51</v>
      </c>
      <c r="K524" s="118" t="s">
        <v>1048</v>
      </c>
      <c r="L524" s="179">
        <v>702303698</v>
      </c>
      <c r="M524" s="86" t="s">
        <v>41</v>
      </c>
      <c r="N524" s="86" t="s">
        <v>137</v>
      </c>
      <c r="O524" s="86" t="s">
        <v>1047</v>
      </c>
    </row>
    <row r="525" spans="1:15" ht="76.5" x14ac:dyDescent="0.25">
      <c r="A525" s="86" t="s">
        <v>171</v>
      </c>
      <c r="B525" s="86" t="s">
        <v>924</v>
      </c>
      <c r="C525" s="86" t="s">
        <v>946</v>
      </c>
      <c r="D525" s="87">
        <v>2020170010051</v>
      </c>
      <c r="E525" s="118" t="s">
        <v>1044</v>
      </c>
      <c r="F525" s="121" t="s">
        <v>948</v>
      </c>
      <c r="G525" s="103">
        <v>1</v>
      </c>
      <c r="H525" s="86" t="s">
        <v>1045</v>
      </c>
      <c r="I525" s="97">
        <v>1</v>
      </c>
      <c r="J525" s="118" t="s">
        <v>51</v>
      </c>
      <c r="K525" s="118" t="s">
        <v>1048</v>
      </c>
      <c r="L525" s="179">
        <v>12110745</v>
      </c>
      <c r="M525" s="86" t="s">
        <v>41</v>
      </c>
      <c r="N525" s="86" t="s">
        <v>137</v>
      </c>
      <c r="O525" s="86" t="s">
        <v>1047</v>
      </c>
    </row>
    <row r="526" spans="1:15" ht="76.5" x14ac:dyDescent="0.25">
      <c r="A526" s="86" t="s">
        <v>171</v>
      </c>
      <c r="B526" s="86" t="s">
        <v>924</v>
      </c>
      <c r="C526" s="86" t="s">
        <v>946</v>
      </c>
      <c r="D526" s="87">
        <v>2020170010051</v>
      </c>
      <c r="E526" s="118" t="s">
        <v>1044</v>
      </c>
      <c r="F526" s="121" t="s">
        <v>948</v>
      </c>
      <c r="G526" s="103">
        <v>1</v>
      </c>
      <c r="H526" s="86" t="s">
        <v>1045</v>
      </c>
      <c r="I526" s="97">
        <v>1</v>
      </c>
      <c r="J526" s="118" t="s">
        <v>51</v>
      </c>
      <c r="K526" s="118" t="s">
        <v>1049</v>
      </c>
      <c r="L526" s="179">
        <v>38837084</v>
      </c>
      <c r="M526" s="86" t="s">
        <v>41</v>
      </c>
      <c r="N526" s="86" t="s">
        <v>137</v>
      </c>
      <c r="O526" s="86" t="s">
        <v>1047</v>
      </c>
    </row>
    <row r="527" spans="1:15" ht="76.5" x14ac:dyDescent="0.25">
      <c r="A527" s="86" t="s">
        <v>171</v>
      </c>
      <c r="B527" s="86" t="s">
        <v>924</v>
      </c>
      <c r="C527" s="86" t="s">
        <v>946</v>
      </c>
      <c r="D527" s="87">
        <v>2020170010051</v>
      </c>
      <c r="E527" s="118" t="s">
        <v>1044</v>
      </c>
      <c r="F527" s="121" t="s">
        <v>948</v>
      </c>
      <c r="G527" s="103">
        <v>1</v>
      </c>
      <c r="H527" s="86" t="s">
        <v>1045</v>
      </c>
      <c r="I527" s="97">
        <v>1</v>
      </c>
      <c r="J527" s="118" t="s">
        <v>51</v>
      </c>
      <c r="K527" s="118" t="s">
        <v>1048</v>
      </c>
      <c r="L527" s="179">
        <v>116036916</v>
      </c>
      <c r="M527" s="86" t="s">
        <v>41</v>
      </c>
      <c r="N527" s="86" t="s">
        <v>137</v>
      </c>
      <c r="O527" s="86" t="s">
        <v>1047</v>
      </c>
    </row>
    <row r="528" spans="1:15" ht="76.5" x14ac:dyDescent="0.25">
      <c r="A528" s="86" t="s">
        <v>171</v>
      </c>
      <c r="B528" s="86" t="s">
        <v>924</v>
      </c>
      <c r="C528" s="86" t="s">
        <v>946</v>
      </c>
      <c r="D528" s="87">
        <v>2020170010051</v>
      </c>
      <c r="E528" s="118" t="s">
        <v>1044</v>
      </c>
      <c r="F528" s="121" t="s">
        <v>948</v>
      </c>
      <c r="G528" s="103">
        <v>1</v>
      </c>
      <c r="H528" s="86" t="s">
        <v>1045</v>
      </c>
      <c r="I528" s="97">
        <v>1</v>
      </c>
      <c r="J528" s="118" t="s">
        <v>51</v>
      </c>
      <c r="K528" s="118" t="s">
        <v>1049</v>
      </c>
      <c r="L528" s="179">
        <v>104828429</v>
      </c>
      <c r="M528" s="86" t="s">
        <v>41</v>
      </c>
      <c r="N528" s="86" t="s">
        <v>137</v>
      </c>
      <c r="O528" s="86" t="s">
        <v>1047</v>
      </c>
    </row>
    <row r="529" spans="1:15" ht="76.5" x14ac:dyDescent="0.25">
      <c r="A529" s="86" t="s">
        <v>171</v>
      </c>
      <c r="B529" s="86" t="s">
        <v>924</v>
      </c>
      <c r="C529" s="86" t="s">
        <v>946</v>
      </c>
      <c r="D529" s="87">
        <v>2020170010051</v>
      </c>
      <c r="E529" s="118" t="s">
        <v>1044</v>
      </c>
      <c r="F529" s="121" t="s">
        <v>948</v>
      </c>
      <c r="G529" s="103">
        <v>1</v>
      </c>
      <c r="H529" s="86" t="s">
        <v>1045</v>
      </c>
      <c r="I529" s="97">
        <v>1</v>
      </c>
      <c r="J529" s="118" t="s">
        <v>51</v>
      </c>
      <c r="K529" s="118" t="s">
        <v>1049</v>
      </c>
      <c r="L529" s="179">
        <v>34352100</v>
      </c>
      <c r="M529" s="86" t="s">
        <v>41</v>
      </c>
      <c r="N529" s="86" t="s">
        <v>137</v>
      </c>
      <c r="O529" s="86" t="s">
        <v>1047</v>
      </c>
    </row>
    <row r="530" spans="1:15" ht="76.5" x14ac:dyDescent="0.25">
      <c r="A530" s="86" t="s">
        <v>171</v>
      </c>
      <c r="B530" s="86" t="s">
        <v>924</v>
      </c>
      <c r="C530" s="86" t="s">
        <v>946</v>
      </c>
      <c r="D530" s="87">
        <v>2020170010051</v>
      </c>
      <c r="E530" s="118" t="s">
        <v>1044</v>
      </c>
      <c r="F530" s="121" t="s">
        <v>948</v>
      </c>
      <c r="G530" s="103">
        <v>1</v>
      </c>
      <c r="H530" s="86" t="s">
        <v>1045</v>
      </c>
      <c r="I530" s="97">
        <v>1</v>
      </c>
      <c r="J530" s="118" t="s">
        <v>51</v>
      </c>
      <c r="K530" s="118" t="s">
        <v>1049</v>
      </c>
      <c r="L530" s="179">
        <v>93441160</v>
      </c>
      <c r="M530" s="86" t="s">
        <v>41</v>
      </c>
      <c r="N530" s="86" t="s">
        <v>137</v>
      </c>
      <c r="O530" s="86" t="s">
        <v>1047</v>
      </c>
    </row>
    <row r="531" spans="1:15" ht="76.5" x14ac:dyDescent="0.25">
      <c r="A531" s="86" t="s">
        <v>171</v>
      </c>
      <c r="B531" s="86" t="s">
        <v>924</v>
      </c>
      <c r="C531" s="86" t="s">
        <v>946</v>
      </c>
      <c r="D531" s="87">
        <v>2020170010051</v>
      </c>
      <c r="E531" s="118" t="s">
        <v>1044</v>
      </c>
      <c r="F531" s="121" t="s">
        <v>948</v>
      </c>
      <c r="G531" s="103">
        <v>1</v>
      </c>
      <c r="H531" s="86" t="s">
        <v>1045</v>
      </c>
      <c r="I531" s="97">
        <v>1</v>
      </c>
      <c r="J531" s="118" t="s">
        <v>51</v>
      </c>
      <c r="K531" s="118" t="s">
        <v>1050</v>
      </c>
      <c r="L531" s="179">
        <v>3392169246</v>
      </c>
      <c r="M531" s="86" t="s">
        <v>41</v>
      </c>
      <c r="N531" s="86" t="s">
        <v>137</v>
      </c>
      <c r="O531" s="86" t="s">
        <v>1047</v>
      </c>
    </row>
    <row r="532" spans="1:15" ht="76.5" x14ac:dyDescent="0.25">
      <c r="A532" s="86" t="s">
        <v>171</v>
      </c>
      <c r="B532" s="86" t="s">
        <v>924</v>
      </c>
      <c r="C532" s="86" t="s">
        <v>946</v>
      </c>
      <c r="D532" s="87">
        <v>2020170010051</v>
      </c>
      <c r="E532" s="118" t="s">
        <v>1044</v>
      </c>
      <c r="F532" s="121" t="s">
        <v>948</v>
      </c>
      <c r="G532" s="103">
        <v>1</v>
      </c>
      <c r="H532" s="86" t="s">
        <v>1045</v>
      </c>
      <c r="I532" s="97">
        <v>1</v>
      </c>
      <c r="J532" s="118" t="s">
        <v>51</v>
      </c>
      <c r="K532" s="118" t="s">
        <v>1049</v>
      </c>
      <c r="L532" s="179">
        <v>146299326</v>
      </c>
      <c r="M532" s="86" t="s">
        <v>41</v>
      </c>
      <c r="N532" s="86" t="s">
        <v>137</v>
      </c>
      <c r="O532" s="86" t="s">
        <v>1047</v>
      </c>
    </row>
    <row r="533" spans="1:15" ht="102" x14ac:dyDescent="0.25">
      <c r="A533" s="86" t="s">
        <v>171</v>
      </c>
      <c r="B533" s="86" t="s">
        <v>924</v>
      </c>
      <c r="C533" s="86" t="s">
        <v>925</v>
      </c>
      <c r="D533" s="87">
        <v>2020170010058</v>
      </c>
      <c r="E533" s="118" t="s">
        <v>1051</v>
      </c>
      <c r="F533" s="121" t="s">
        <v>927</v>
      </c>
      <c r="G533" s="91">
        <v>1</v>
      </c>
      <c r="H533" s="86" t="s">
        <v>1052</v>
      </c>
      <c r="I533" s="86">
        <v>1</v>
      </c>
      <c r="J533" s="118" t="s">
        <v>51</v>
      </c>
      <c r="K533" s="118" t="s">
        <v>1053</v>
      </c>
      <c r="L533" s="179">
        <v>2668302</v>
      </c>
      <c r="M533" s="86" t="s">
        <v>41</v>
      </c>
      <c r="N533" s="86" t="s">
        <v>137</v>
      </c>
      <c r="O533" s="86" t="s">
        <v>1054</v>
      </c>
    </row>
    <row r="534" spans="1:15" ht="102" x14ac:dyDescent="0.25">
      <c r="A534" s="86" t="s">
        <v>171</v>
      </c>
      <c r="B534" s="86" t="s">
        <v>924</v>
      </c>
      <c r="C534" s="86" t="s">
        <v>925</v>
      </c>
      <c r="D534" s="87">
        <v>2020170010058</v>
      </c>
      <c r="E534" s="118" t="s">
        <v>1051</v>
      </c>
      <c r="F534" s="121" t="s">
        <v>927</v>
      </c>
      <c r="G534" s="91">
        <v>1</v>
      </c>
      <c r="H534" s="86" t="s">
        <v>1052</v>
      </c>
      <c r="I534" s="86">
        <v>1</v>
      </c>
      <c r="J534" s="118" t="s">
        <v>51</v>
      </c>
      <c r="K534" s="118" t="s">
        <v>1055</v>
      </c>
      <c r="L534" s="179">
        <v>7331698</v>
      </c>
      <c r="M534" s="86" t="s">
        <v>41</v>
      </c>
      <c r="N534" s="86" t="s">
        <v>137</v>
      </c>
      <c r="O534" s="86" t="s">
        <v>1054</v>
      </c>
    </row>
    <row r="535" spans="1:15" ht="102" x14ac:dyDescent="0.25">
      <c r="A535" s="86" t="s">
        <v>171</v>
      </c>
      <c r="B535" s="86" t="s">
        <v>924</v>
      </c>
      <c r="C535" s="86" t="s">
        <v>925</v>
      </c>
      <c r="D535" s="87">
        <v>2020170010058</v>
      </c>
      <c r="E535" s="118" t="s">
        <v>1051</v>
      </c>
      <c r="F535" s="121" t="s">
        <v>927</v>
      </c>
      <c r="G535" s="91">
        <v>1</v>
      </c>
      <c r="H535" s="86" t="s">
        <v>1052</v>
      </c>
      <c r="I535" s="86">
        <v>1</v>
      </c>
      <c r="J535" s="118" t="s">
        <v>51</v>
      </c>
      <c r="K535" s="118" t="s">
        <v>1056</v>
      </c>
      <c r="L535" s="179">
        <v>43157830</v>
      </c>
      <c r="M535" s="86" t="s">
        <v>125</v>
      </c>
      <c r="N535" s="86" t="s">
        <v>137</v>
      </c>
      <c r="O535" s="86" t="s">
        <v>1054</v>
      </c>
    </row>
    <row r="536" spans="1:15" ht="102" x14ac:dyDescent="0.25">
      <c r="A536" s="86" t="s">
        <v>171</v>
      </c>
      <c r="B536" s="86" t="s">
        <v>924</v>
      </c>
      <c r="C536" s="86" t="s">
        <v>925</v>
      </c>
      <c r="D536" s="87">
        <v>2020170010058</v>
      </c>
      <c r="E536" s="118" t="s">
        <v>1051</v>
      </c>
      <c r="F536" s="121" t="s">
        <v>927</v>
      </c>
      <c r="G536" s="91">
        <v>1</v>
      </c>
      <c r="H536" s="86" t="s">
        <v>1052</v>
      </c>
      <c r="I536" s="86">
        <v>1</v>
      </c>
      <c r="J536" s="118" t="s">
        <v>51</v>
      </c>
      <c r="K536" s="121" t="s">
        <v>1057</v>
      </c>
      <c r="L536" s="179">
        <v>100000000</v>
      </c>
      <c r="M536" s="86" t="s">
        <v>125</v>
      </c>
      <c r="N536" s="86" t="s">
        <v>137</v>
      </c>
      <c r="O536" s="86" t="s">
        <v>1054</v>
      </c>
    </row>
    <row r="537" spans="1:15" ht="102" x14ac:dyDescent="0.25">
      <c r="A537" s="86" t="s">
        <v>171</v>
      </c>
      <c r="B537" s="86" t="s">
        <v>924</v>
      </c>
      <c r="C537" s="86" t="s">
        <v>925</v>
      </c>
      <c r="D537" s="87">
        <v>2020170010058</v>
      </c>
      <c r="E537" s="118" t="s">
        <v>1051</v>
      </c>
      <c r="F537" s="121" t="s">
        <v>927</v>
      </c>
      <c r="G537" s="91">
        <v>1</v>
      </c>
      <c r="H537" s="86" t="s">
        <v>1052</v>
      </c>
      <c r="I537" s="86">
        <v>1</v>
      </c>
      <c r="J537" s="118" t="s">
        <v>51</v>
      </c>
      <c r="K537" s="121" t="s">
        <v>1058</v>
      </c>
      <c r="L537" s="179">
        <v>45180900</v>
      </c>
      <c r="M537" s="86" t="s">
        <v>125</v>
      </c>
      <c r="N537" s="86" t="s">
        <v>137</v>
      </c>
      <c r="O537" s="86" t="s">
        <v>1054</v>
      </c>
    </row>
    <row r="538" spans="1:15" ht="102" x14ac:dyDescent="0.25">
      <c r="A538" s="86" t="s">
        <v>171</v>
      </c>
      <c r="B538" s="86" t="s">
        <v>924</v>
      </c>
      <c r="C538" s="86" t="s">
        <v>925</v>
      </c>
      <c r="D538" s="87">
        <v>2020170010058</v>
      </c>
      <c r="E538" s="118" t="s">
        <v>1051</v>
      </c>
      <c r="F538" s="121" t="s">
        <v>927</v>
      </c>
      <c r="G538" s="91">
        <v>1</v>
      </c>
      <c r="H538" s="86" t="s">
        <v>1052</v>
      </c>
      <c r="I538" s="86">
        <v>1</v>
      </c>
      <c r="J538" s="118" t="s">
        <v>51</v>
      </c>
      <c r="K538" s="118" t="s">
        <v>1056</v>
      </c>
      <c r="L538" s="179">
        <v>81999877</v>
      </c>
      <c r="M538" s="86" t="s">
        <v>125</v>
      </c>
      <c r="N538" s="86" t="s">
        <v>137</v>
      </c>
      <c r="O538" s="86" t="s">
        <v>1054</v>
      </c>
    </row>
    <row r="539" spans="1:15" ht="102" x14ac:dyDescent="0.25">
      <c r="A539" s="86" t="s">
        <v>171</v>
      </c>
      <c r="B539" s="86" t="s">
        <v>924</v>
      </c>
      <c r="C539" s="86" t="s">
        <v>925</v>
      </c>
      <c r="D539" s="87">
        <v>2020170010058</v>
      </c>
      <c r="E539" s="118" t="s">
        <v>1051</v>
      </c>
      <c r="F539" s="121" t="s">
        <v>927</v>
      </c>
      <c r="G539" s="91">
        <v>1</v>
      </c>
      <c r="H539" s="86" t="s">
        <v>1052</v>
      </c>
      <c r="I539" s="86">
        <v>1</v>
      </c>
      <c r="J539" s="118" t="s">
        <v>51</v>
      </c>
      <c r="K539" s="118" t="s">
        <v>1058</v>
      </c>
      <c r="L539" s="179">
        <f>124141173-100000000</f>
        <v>24141173</v>
      </c>
      <c r="M539" s="86" t="s">
        <v>125</v>
      </c>
      <c r="N539" s="86" t="s">
        <v>137</v>
      </c>
      <c r="O539" s="86" t="s">
        <v>1054</v>
      </c>
    </row>
    <row r="540" spans="1:15" ht="102" x14ac:dyDescent="0.25">
      <c r="A540" s="86" t="s">
        <v>171</v>
      </c>
      <c r="B540" s="86" t="s">
        <v>924</v>
      </c>
      <c r="C540" s="86" t="s">
        <v>925</v>
      </c>
      <c r="D540" s="87">
        <v>2020170010058</v>
      </c>
      <c r="E540" s="118" t="s">
        <v>1051</v>
      </c>
      <c r="F540" s="121" t="s">
        <v>927</v>
      </c>
      <c r="G540" s="91">
        <v>1</v>
      </c>
      <c r="H540" s="86" t="s">
        <v>1052</v>
      </c>
      <c r="I540" s="86">
        <v>1</v>
      </c>
      <c r="J540" s="118" t="s">
        <v>51</v>
      </c>
      <c r="K540" s="118" t="s">
        <v>1055</v>
      </c>
      <c r="L540" s="180">
        <v>26500000</v>
      </c>
      <c r="M540" s="86" t="s">
        <v>125</v>
      </c>
      <c r="N540" s="86" t="s">
        <v>137</v>
      </c>
      <c r="O540" s="86" t="s">
        <v>1054</v>
      </c>
    </row>
    <row r="541" spans="1:15" ht="127.5" x14ac:dyDescent="0.25">
      <c r="A541" s="86" t="s">
        <v>171</v>
      </c>
      <c r="B541" s="86" t="s">
        <v>924</v>
      </c>
      <c r="C541" s="86" t="s">
        <v>946</v>
      </c>
      <c r="D541" s="87">
        <v>2022170010081</v>
      </c>
      <c r="E541" s="118" t="s">
        <v>1059</v>
      </c>
      <c r="F541" s="118" t="s">
        <v>948</v>
      </c>
      <c r="G541" s="103">
        <v>1</v>
      </c>
      <c r="H541" s="86" t="s">
        <v>1060</v>
      </c>
      <c r="I541" s="97">
        <v>1</v>
      </c>
      <c r="J541" s="118" t="s">
        <v>51</v>
      </c>
      <c r="K541" s="118" t="s">
        <v>1061</v>
      </c>
      <c r="L541" s="179">
        <v>157088239</v>
      </c>
      <c r="M541" s="86" t="s">
        <v>41</v>
      </c>
      <c r="N541" s="86" t="s">
        <v>137</v>
      </c>
      <c r="O541" s="86" t="s">
        <v>1062</v>
      </c>
    </row>
    <row r="542" spans="1:15" ht="127.5" x14ac:dyDescent="0.25">
      <c r="A542" s="86" t="s">
        <v>171</v>
      </c>
      <c r="B542" s="86" t="s">
        <v>924</v>
      </c>
      <c r="C542" s="86" t="s">
        <v>946</v>
      </c>
      <c r="D542" s="87">
        <v>2022170010081</v>
      </c>
      <c r="E542" s="118" t="s">
        <v>1059</v>
      </c>
      <c r="F542" s="118" t="s">
        <v>948</v>
      </c>
      <c r="G542" s="103">
        <v>1</v>
      </c>
      <c r="H542" s="86" t="s">
        <v>1060</v>
      </c>
      <c r="I542" s="97">
        <v>1</v>
      </c>
      <c r="J542" s="118" t="s">
        <v>51</v>
      </c>
      <c r="K542" s="118" t="s">
        <v>1061</v>
      </c>
      <c r="L542" s="179">
        <v>34052528</v>
      </c>
      <c r="M542" s="86" t="s">
        <v>41</v>
      </c>
      <c r="N542" s="86" t="s">
        <v>137</v>
      </c>
      <c r="O542" s="86" t="s">
        <v>1062</v>
      </c>
    </row>
    <row r="543" spans="1:15" ht="127.5" x14ac:dyDescent="0.25">
      <c r="A543" s="86" t="s">
        <v>171</v>
      </c>
      <c r="B543" s="86" t="s">
        <v>924</v>
      </c>
      <c r="C543" s="86" t="s">
        <v>946</v>
      </c>
      <c r="D543" s="87">
        <v>2022170010081</v>
      </c>
      <c r="E543" s="118" t="s">
        <v>1059</v>
      </c>
      <c r="F543" s="118" t="s">
        <v>948</v>
      </c>
      <c r="G543" s="103">
        <v>1</v>
      </c>
      <c r="H543" s="86" t="s">
        <v>1060</v>
      </c>
      <c r="I543" s="97">
        <v>1</v>
      </c>
      <c r="J543" s="118" t="s">
        <v>51</v>
      </c>
      <c r="K543" s="118" t="s">
        <v>1061</v>
      </c>
      <c r="L543" s="179">
        <v>40999939</v>
      </c>
      <c r="M543" s="86" t="s">
        <v>41</v>
      </c>
      <c r="N543" s="86" t="s">
        <v>137</v>
      </c>
      <c r="O543" s="86" t="s">
        <v>1062</v>
      </c>
    </row>
    <row r="544" spans="1:15" ht="63.75" x14ac:dyDescent="0.25">
      <c r="A544" s="86" t="s">
        <v>171</v>
      </c>
      <c r="B544" s="86" t="s">
        <v>924</v>
      </c>
      <c r="C544" s="86" t="s">
        <v>925</v>
      </c>
      <c r="D544" s="115">
        <v>2023170010086</v>
      </c>
      <c r="E544" s="121" t="s">
        <v>1063</v>
      </c>
      <c r="F544" s="121" t="s">
        <v>927</v>
      </c>
      <c r="G544" s="103">
        <v>1</v>
      </c>
      <c r="H544" s="86" t="s">
        <v>928</v>
      </c>
      <c r="I544" s="103">
        <v>1</v>
      </c>
      <c r="J544" s="118" t="s">
        <v>51</v>
      </c>
      <c r="K544" s="118" t="s">
        <v>1064</v>
      </c>
      <c r="L544" s="179">
        <v>90565103</v>
      </c>
      <c r="M544" s="86" t="s">
        <v>41</v>
      </c>
      <c r="N544" s="86" t="s">
        <v>137</v>
      </c>
      <c r="O544" s="86" t="s">
        <v>951</v>
      </c>
    </row>
    <row r="545" spans="1:15" ht="63.75" x14ac:dyDescent="0.25">
      <c r="A545" s="86" t="s">
        <v>171</v>
      </c>
      <c r="B545" s="86" t="s">
        <v>924</v>
      </c>
      <c r="C545" s="86" t="s">
        <v>925</v>
      </c>
      <c r="D545" s="115">
        <v>2023170010086</v>
      </c>
      <c r="E545" s="121" t="s">
        <v>1063</v>
      </c>
      <c r="F545" s="121" t="s">
        <v>927</v>
      </c>
      <c r="G545" s="103">
        <v>1</v>
      </c>
      <c r="H545" s="86" t="s">
        <v>928</v>
      </c>
      <c r="I545" s="103">
        <v>1</v>
      </c>
      <c r="J545" s="118" t="s">
        <v>51</v>
      </c>
      <c r="K545" s="118" t="s">
        <v>1064</v>
      </c>
      <c r="L545" s="179">
        <v>695870100</v>
      </c>
      <c r="M545" s="86" t="s">
        <v>41</v>
      </c>
      <c r="N545" s="86" t="s">
        <v>137</v>
      </c>
      <c r="O545" s="86" t="s">
        <v>951</v>
      </c>
    </row>
    <row r="546" spans="1:15" ht="15.75" x14ac:dyDescent="0.25">
      <c r="L546" s="148">
        <f>SUM(L17:L545)</f>
        <v>777586930932.19995</v>
      </c>
    </row>
    <row r="548" spans="1:15" x14ac:dyDescent="0.25">
      <c r="L548" s="147"/>
    </row>
  </sheetData>
  <protectedRanges>
    <protectedRange sqref="L106" name="Rango1_1_1"/>
    <protectedRange sqref="L143:L148" name="Rango1_1_1_3"/>
    <protectedRange sqref="K316:K317" name="Rango1_1_1_2_1_2"/>
    <protectedRange sqref="K460:K462" name="Rango1_1_1_3_1"/>
    <protectedRange sqref="L466:L468" name="Rango2_1_1_3"/>
    <protectedRange sqref="K487:K489" name="Rango1_1_1_3_5"/>
    <protectedRange sqref="L488:L489" name="Rango1_1_1_3_6"/>
    <protectedRange sqref="L500:L501" name="Rango2_1_1_3_1"/>
    <protectedRange sqref="L503" name="Rango2_1_1_3_1_1"/>
    <protectedRange sqref="L514" name="Rango2_1_1_3_2"/>
    <protectedRange sqref="L528:L530" name="Rango2_1_1_3_4"/>
    <protectedRange sqref="K523:K525 K527" name="Rango2_1_1_3_4_2"/>
    <protectedRange sqref="L535" name="Rango1_1_1_3_4_1"/>
    <protectedRange sqref="L536:L537" name="Rango1_1_1_3_12"/>
    <protectedRange sqref="K536" name="Rango1_1_1_3_3"/>
    <protectedRange sqref="K537" name="Rango1_1_1_3_4"/>
    <protectedRange sqref="K184" name="Rango1_1_1_6_1"/>
    <protectedRange sqref="L184" name="Rango1_1_1_7_1"/>
    <protectedRange sqref="K165" name="Rango1_1_1_4"/>
    <protectedRange sqref="K169" name="Rango1_1_1_1_3"/>
  </protectedRanges>
  <autoFilter ref="A16:BP548" xr:uid="{00000000-0001-0000-0000-000000000000}"/>
  <dataConsolidate/>
  <mergeCells count="54">
    <mergeCell ref="L12:M12"/>
    <mergeCell ref="N12:O12"/>
    <mergeCell ref="L13:M13"/>
    <mergeCell ref="A3:A8"/>
    <mergeCell ref="N3:O8"/>
    <mergeCell ref="N13:O13"/>
    <mergeCell ref="N15:O15"/>
    <mergeCell ref="B3:M4"/>
    <mergeCell ref="B5:M6"/>
    <mergeCell ref="B7:M8"/>
    <mergeCell ref="E12:G13"/>
    <mergeCell ref="H12:H13"/>
    <mergeCell ref="J13:K13"/>
    <mergeCell ref="D15:E15"/>
    <mergeCell ref="A15:C15"/>
    <mergeCell ref="F15:J15"/>
    <mergeCell ref="L15:M15"/>
    <mergeCell ref="A9:D9"/>
    <mergeCell ref="F9:O9"/>
    <mergeCell ref="A10:D10"/>
    <mergeCell ref="F10:O10"/>
    <mergeCell ref="A12:D13"/>
    <mergeCell ref="L83:L84"/>
    <mergeCell ref="M83:M84"/>
    <mergeCell ref="N83:N84"/>
    <mergeCell ref="O83:O84"/>
    <mergeCell ref="L85:L86"/>
    <mergeCell ref="M85:M86"/>
    <mergeCell ref="N85:N86"/>
    <mergeCell ref="O85:O86"/>
    <mergeCell ref="H87:H88"/>
    <mergeCell ref="I87:I88"/>
    <mergeCell ref="L88:L89"/>
    <mergeCell ref="M88:M89"/>
    <mergeCell ref="N88:N89"/>
    <mergeCell ref="M189:M191"/>
    <mergeCell ref="M192:M197"/>
    <mergeCell ref="O88:O89"/>
    <mergeCell ref="M185:M188"/>
    <mergeCell ref="N185:N188"/>
    <mergeCell ref="O185:O188"/>
    <mergeCell ref="N189:N191"/>
    <mergeCell ref="O189:O191"/>
    <mergeCell ref="N192:N197"/>
    <mergeCell ref="O192:O197"/>
    <mergeCell ref="G312:G317"/>
    <mergeCell ref="G319:G321"/>
    <mergeCell ref="G322:G323"/>
    <mergeCell ref="G325:G326"/>
    <mergeCell ref="H362:H363"/>
    <mergeCell ref="I362:I363"/>
    <mergeCell ref="H369:H373"/>
    <mergeCell ref="I369:I373"/>
    <mergeCell ref="J369:J373"/>
  </mergeCells>
  <dataValidations count="3">
    <dataValidation type="list" allowBlank="1" showInputMessage="1" showErrorMessage="1" sqref="M48:M51 M53:M71 N48:N71" xr:uid="{6C833B34-6D32-43AC-816B-5F5D660B9906}">
      <formula1>#REF!</formula1>
    </dataValidation>
    <dataValidation type="list" allowBlank="1" showInputMessage="1" showErrorMessage="1" sqref="H83:H84 H89 H86:H87" xr:uid="{85EE3DD3-E40D-4495-A58C-715FDAD11A7C}"/>
    <dataValidation type="list" allowBlank="1" showInputMessage="1" showErrorMessage="1" sqref="H101 H103:H105" xr:uid="{9A6B34CA-AB66-4D69-A84A-1AF78BD05E3E}">
      <formula1>INDIRECT(#REF!)</formula1>
    </dataValidation>
  </dataValidations>
  <printOptions horizontalCentered="1"/>
  <pageMargins left="1.17" right="0.17" top="0.39370078740157483" bottom="0.39370078740157483" header="0.51181102362204722" footer="0.51181102362204722"/>
  <pageSetup paperSize="5" scale="43" fitToHeight="0" orientation="landscape" horizontalDpi="4294967295" verticalDpi="4294967295"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2DC9D31-7931-4946-B717-888F213FBED1}">
          <x14:formula1>
            <xm:f>Hoja2!$B$2:$B$18</xm:f>
          </x14:formula1>
          <xm:sqref>N17:N47</xm:sqref>
        </x14:dataValidation>
        <x14:dataValidation type="list" allowBlank="1" showInputMessage="1" showErrorMessage="1" xr:uid="{8B128C7C-8AB8-4F91-AB8A-5EBC9C89BA02}">
          <x14:formula1>
            <xm:f>Hoja2!$C$2:$C$4</xm:f>
          </x14:formula1>
          <xm:sqref>M17:M47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885C2-AAD3-4EFE-9E85-0E15F0ABA805}">
  <dimension ref="B1:C18"/>
  <sheetViews>
    <sheetView workbookViewId="0">
      <selection activeCell="C2" sqref="C2:C4"/>
    </sheetView>
  </sheetViews>
  <sheetFormatPr baseColWidth="10" defaultColWidth="11.42578125" defaultRowHeight="15" x14ac:dyDescent="0.25"/>
  <cols>
    <col min="2" max="2" width="29.140625" customWidth="1"/>
  </cols>
  <sheetData>
    <row r="1" spans="2:3" x14ac:dyDescent="0.25">
      <c r="B1" s="24" t="s">
        <v>121</v>
      </c>
      <c r="C1" s="24" t="s">
        <v>122</v>
      </c>
    </row>
    <row r="2" spans="2:3" x14ac:dyDescent="0.25">
      <c r="B2" t="s">
        <v>123</v>
      </c>
      <c r="C2" t="s">
        <v>41</v>
      </c>
    </row>
    <row r="3" spans="2:3" x14ac:dyDescent="0.25">
      <c r="B3" t="s">
        <v>124</v>
      </c>
      <c r="C3" t="s">
        <v>125</v>
      </c>
    </row>
    <row r="4" spans="2:3" x14ac:dyDescent="0.25">
      <c r="B4" t="s">
        <v>126</v>
      </c>
      <c r="C4" t="s">
        <v>127</v>
      </c>
    </row>
    <row r="5" spans="2:3" x14ac:dyDescent="0.25">
      <c r="B5" t="s">
        <v>128</v>
      </c>
    </row>
    <row r="6" spans="2:3" x14ac:dyDescent="0.25">
      <c r="B6" t="s">
        <v>129</v>
      </c>
    </row>
    <row r="7" spans="2:3" x14ac:dyDescent="0.25">
      <c r="B7" t="s">
        <v>130</v>
      </c>
    </row>
    <row r="8" spans="2:3" x14ac:dyDescent="0.25">
      <c r="B8" t="s">
        <v>131</v>
      </c>
    </row>
    <row r="9" spans="2:3" x14ac:dyDescent="0.25">
      <c r="B9" t="s">
        <v>132</v>
      </c>
    </row>
    <row r="10" spans="2:3" x14ac:dyDescent="0.25">
      <c r="B10" t="s">
        <v>133</v>
      </c>
    </row>
    <row r="11" spans="2:3" x14ac:dyDescent="0.25">
      <c r="B11" t="s">
        <v>42</v>
      </c>
    </row>
    <row r="12" spans="2:3" x14ac:dyDescent="0.25">
      <c r="B12" t="s">
        <v>134</v>
      </c>
    </row>
    <row r="13" spans="2:3" x14ac:dyDescent="0.25">
      <c r="B13" t="s">
        <v>135</v>
      </c>
    </row>
    <row r="14" spans="2:3" x14ac:dyDescent="0.25">
      <c r="B14" t="s">
        <v>136</v>
      </c>
    </row>
    <row r="15" spans="2:3" x14ac:dyDescent="0.25">
      <c r="B15" t="s">
        <v>137</v>
      </c>
    </row>
    <row r="16" spans="2:3" x14ac:dyDescent="0.25">
      <c r="B16" t="s">
        <v>138</v>
      </c>
    </row>
    <row r="17" spans="2:2" x14ac:dyDescent="0.25">
      <c r="B17" t="s">
        <v>139</v>
      </c>
    </row>
    <row r="18" spans="2:2" x14ac:dyDescent="0.25">
      <c r="B18" t="s">
        <v>140</v>
      </c>
    </row>
  </sheetData>
  <sortState xmlns:xlrd2="http://schemas.microsoft.com/office/spreadsheetml/2017/richdata2" ref="B2:B18">
    <sortCondition ref="B2:B18"/>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H19"/>
  <sheetViews>
    <sheetView workbookViewId="0">
      <selection activeCell="H21" sqref="H21"/>
    </sheetView>
  </sheetViews>
  <sheetFormatPr baseColWidth="10" defaultColWidth="11.42578125" defaultRowHeight="15" x14ac:dyDescent="0.25"/>
  <cols>
    <col min="4" max="4" width="19.7109375" bestFit="1" customWidth="1"/>
    <col min="7" max="7" width="27.28515625" bestFit="1" customWidth="1"/>
    <col min="8" max="8" width="45.42578125" bestFit="1" customWidth="1"/>
  </cols>
  <sheetData>
    <row r="3" spans="2:8" x14ac:dyDescent="0.25">
      <c r="B3" t="s">
        <v>3</v>
      </c>
      <c r="D3" t="s">
        <v>141</v>
      </c>
      <c r="F3" t="s">
        <v>142</v>
      </c>
      <c r="G3" t="s">
        <v>123</v>
      </c>
      <c r="H3" t="s">
        <v>143</v>
      </c>
    </row>
    <row r="4" spans="2:8" x14ac:dyDescent="0.25">
      <c r="B4" t="s">
        <v>2</v>
      </c>
      <c r="D4" t="s">
        <v>125</v>
      </c>
      <c r="F4" t="s">
        <v>144</v>
      </c>
      <c r="G4" t="s">
        <v>126</v>
      </c>
      <c r="H4" t="s">
        <v>145</v>
      </c>
    </row>
    <row r="5" spans="2:8" x14ac:dyDescent="0.25">
      <c r="B5" t="s">
        <v>146</v>
      </c>
      <c r="D5" t="s">
        <v>147</v>
      </c>
      <c r="G5" t="s">
        <v>148</v>
      </c>
      <c r="H5" t="s">
        <v>149</v>
      </c>
    </row>
    <row r="6" spans="2:8" x14ac:dyDescent="0.25">
      <c r="D6" t="s">
        <v>150</v>
      </c>
      <c r="G6" t="s">
        <v>129</v>
      </c>
      <c r="H6" t="s">
        <v>151</v>
      </c>
    </row>
    <row r="7" spans="2:8" x14ac:dyDescent="0.25">
      <c r="G7" t="s">
        <v>152</v>
      </c>
      <c r="H7" t="s">
        <v>153</v>
      </c>
    </row>
    <row r="8" spans="2:8" x14ac:dyDescent="0.25">
      <c r="G8" t="s">
        <v>131</v>
      </c>
      <c r="H8" t="s">
        <v>154</v>
      </c>
    </row>
    <row r="9" spans="2:8" x14ac:dyDescent="0.25">
      <c r="G9" t="s">
        <v>42</v>
      </c>
      <c r="H9" t="s">
        <v>155</v>
      </c>
    </row>
    <row r="10" spans="2:8" x14ac:dyDescent="0.25">
      <c r="G10" t="s">
        <v>134</v>
      </c>
      <c r="H10" t="s">
        <v>156</v>
      </c>
    </row>
    <row r="11" spans="2:8" x14ac:dyDescent="0.25">
      <c r="G11" t="s">
        <v>157</v>
      </c>
      <c r="H11" t="s">
        <v>158</v>
      </c>
    </row>
    <row r="12" spans="2:8" x14ac:dyDescent="0.25">
      <c r="G12" t="s">
        <v>159</v>
      </c>
      <c r="H12" t="s">
        <v>160</v>
      </c>
    </row>
    <row r="13" spans="2:8" x14ac:dyDescent="0.25">
      <c r="G13" t="s">
        <v>136</v>
      </c>
      <c r="H13" t="s">
        <v>161</v>
      </c>
    </row>
    <row r="14" spans="2:8" x14ac:dyDescent="0.25">
      <c r="G14" t="s">
        <v>137</v>
      </c>
      <c r="H14" t="s">
        <v>162</v>
      </c>
    </row>
    <row r="15" spans="2:8" x14ac:dyDescent="0.25">
      <c r="G15" t="s">
        <v>163</v>
      </c>
      <c r="H15" t="s">
        <v>164</v>
      </c>
    </row>
    <row r="16" spans="2:8" x14ac:dyDescent="0.25">
      <c r="G16" t="s">
        <v>139</v>
      </c>
      <c r="H16" t="s">
        <v>165</v>
      </c>
    </row>
    <row r="17" spans="7:8" x14ac:dyDescent="0.25">
      <c r="G17" t="s">
        <v>166</v>
      </c>
      <c r="H17" t="s">
        <v>167</v>
      </c>
    </row>
    <row r="18" spans="7:8" x14ac:dyDescent="0.25">
      <c r="G18" t="s">
        <v>168</v>
      </c>
      <c r="H18" t="s">
        <v>169</v>
      </c>
    </row>
    <row r="19" spans="7:8" x14ac:dyDescent="0.25">
      <c r="H19" t="s">
        <v>170</v>
      </c>
    </row>
  </sheetData>
  <sheetProtection algorithmName="SHA-512" hashValue="Y+MHMKLwRvs1oj3hXWpnsAtj4oHlXieTc9lGpm66tgD1tqiT/DH3fd+X8eG3Y2QYAioheSSWUOH4M8IAGsTtIg==" saltValue="fWqHhcY1MeJ10mcOkPWiRA==" spinCount="100000" sheet="1" objects="1" scenarios="1"/>
  <sortState xmlns:xlrd2="http://schemas.microsoft.com/office/spreadsheetml/2017/richdata2" ref="G3:G18">
    <sortCondition ref="G3:G18"/>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PlanAcción</vt:lpstr>
      <vt:lpstr>Hoja2</vt:lpstr>
      <vt:lpstr>Hoja1</vt:lpstr>
      <vt:lpstr>PlanAcción!Print_Titles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Alvaro Archbold</dc:creator>
  <cp:keywords/>
  <dc:description/>
  <cp:lastModifiedBy>Margreth Johana Mejía Ramírez</cp:lastModifiedBy>
  <cp:revision/>
  <dcterms:created xsi:type="dcterms:W3CDTF">2013-01-07T15:09:44Z</dcterms:created>
  <dcterms:modified xsi:type="dcterms:W3CDTF">2024-11-15T17:01:03Z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3082-11.2.0.9906</vt:lpwstr>
  </property>
</Properties>
</file>