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90" windowWidth="28830" windowHeight="6135" activeTab="2"/>
  </bookViews>
  <sheets>
    <sheet name="MAESTRO" sheetId="1" r:id="rId1"/>
    <sheet name="INDICADORES" sheetId="3" r:id="rId2"/>
    <sheet name="1ER TRIMESTRE" sheetId="2" r:id="rId3"/>
    <sheet name="2do TRIMESTRE" sheetId="4" state="hidden" r:id="rId4"/>
    <sheet name="3er TRIMESTRE" sheetId="5" state="hidden" r:id="rId5"/>
    <sheet name="4to TRIMESTRE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'1ER TRIMESTRE'!$A$2:$T$135</definedName>
    <definedName name="_xlnm._FilterDatabase" localSheetId="3" hidden="1">'2do TRIMESTRE'!$A$2:$P$148</definedName>
    <definedName name="_xlnm._FilterDatabase" localSheetId="4" hidden="1">'3er TRIMESTRE'!$A$1:$R$152</definedName>
    <definedName name="_xlnm._FilterDatabase" localSheetId="5" hidden="1">'4to TRIMESTRE'!$A$2:$R$151</definedName>
    <definedName name="_xlnm._FilterDatabase" localSheetId="1" hidden="1">INDICADORES!$A$1:$F$94</definedName>
    <definedName name="_xlnm._FilterDatabase" localSheetId="0" hidden="1">MAESTRO!$A$1:$AG$769</definedName>
  </definedNames>
  <calcPr calcId="145621"/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X605" i="1" l="1"/>
  <c r="X770" i="1" s="1"/>
  <c r="W605" i="1"/>
  <c r="W770" i="1" s="1"/>
  <c r="V605" i="1"/>
  <c r="V770" i="1" s="1"/>
  <c r="U605" i="1"/>
  <c r="U770" i="1" s="1"/>
  <c r="T605" i="1"/>
  <c r="T770" i="1" s="1"/>
  <c r="S605" i="1"/>
  <c r="S770" i="1" s="1"/>
  <c r="R605" i="1"/>
  <c r="R770" i="1" s="1"/>
  <c r="Q605" i="1"/>
  <c r="Q770" i="1" s="1"/>
  <c r="P605" i="1"/>
  <c r="P770" i="1" s="1"/>
  <c r="O605" i="1"/>
  <c r="O770" i="1" s="1"/>
  <c r="N605" i="1"/>
  <c r="N770" i="1" s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AB3" i="1"/>
  <c r="AA3" i="1"/>
  <c r="Z3" i="1"/>
  <c r="B3" i="1"/>
  <c r="D3" i="1" s="1"/>
  <c r="B2" i="1"/>
  <c r="D2" i="1" s="1"/>
  <c r="D498" i="1" l="1"/>
  <c r="D502" i="1"/>
  <c r="D506" i="1"/>
  <c r="D510" i="1"/>
  <c r="D514" i="1"/>
  <c r="D518" i="1"/>
  <c r="D522" i="1"/>
  <c r="D526" i="1"/>
  <c r="D530" i="1"/>
  <c r="D534" i="1"/>
  <c r="D250" i="1"/>
  <c r="D442" i="1"/>
  <c r="D446" i="1"/>
  <c r="D450" i="1"/>
  <c r="D454" i="1"/>
  <c r="D458" i="1"/>
  <c r="D462" i="1"/>
  <c r="D466" i="1"/>
  <c r="D470" i="1"/>
  <c r="D474" i="1"/>
  <c r="D482" i="1"/>
  <c r="D486" i="1"/>
  <c r="D490" i="1"/>
  <c r="D494" i="1"/>
  <c r="D493" i="1"/>
  <c r="D341" i="1"/>
  <c r="D353" i="1"/>
  <c r="D357" i="1"/>
  <c r="D361" i="1"/>
  <c r="D373" i="1"/>
  <c r="D377" i="1"/>
  <c r="D385" i="1"/>
  <c r="D389" i="1"/>
  <c r="D393" i="1"/>
  <c r="D437" i="1"/>
  <c r="D441" i="1"/>
  <c r="D445" i="1"/>
  <c r="D449" i="1"/>
  <c r="D453" i="1"/>
  <c r="D457" i="1"/>
  <c r="D461" i="1"/>
  <c r="D477" i="1"/>
  <c r="D481" i="1"/>
  <c r="D485" i="1"/>
  <c r="D489" i="1"/>
  <c r="D497" i="1"/>
  <c r="D345" i="1"/>
  <c r="D116" i="1"/>
  <c r="D180" i="1"/>
  <c r="D244" i="1"/>
  <c r="D260" i="1"/>
  <c r="D444" i="1"/>
  <c r="D164" i="1"/>
  <c r="D83" i="1"/>
  <c r="D94" i="1"/>
  <c r="D134" i="1"/>
  <c r="D138" i="1"/>
  <c r="D146" i="1"/>
  <c r="D166" i="1"/>
  <c r="D170" i="1"/>
  <c r="D174" i="1"/>
  <c r="D198" i="1"/>
  <c r="D202" i="1"/>
  <c r="D206" i="1"/>
  <c r="D210" i="1"/>
  <c r="D84" i="1"/>
  <c r="D108" i="1"/>
  <c r="D295" i="1"/>
  <c r="D315" i="1"/>
  <c r="D363" i="1"/>
  <c r="D395" i="1"/>
  <c r="D411" i="1"/>
  <c r="D218" i="1"/>
  <c r="D222" i="1"/>
  <c r="D226" i="1"/>
  <c r="D230" i="1"/>
  <c r="D234" i="1"/>
  <c r="D238" i="1"/>
  <c r="D242" i="1"/>
  <c r="D114" i="1"/>
  <c r="D117" i="1"/>
  <c r="D125" i="1"/>
  <c r="D149" i="1"/>
  <c r="D157" i="1"/>
  <c r="D181" i="1"/>
  <c r="D292" i="1"/>
  <c r="D296" i="1"/>
  <c r="D9" i="1"/>
  <c r="D448" i="1"/>
  <c r="D452" i="1"/>
  <c r="D460" i="1"/>
  <c r="D464" i="1"/>
  <c r="D468" i="1"/>
  <c r="D472" i="1"/>
  <c r="D476" i="1"/>
  <c r="D480" i="1"/>
  <c r="D484" i="1"/>
  <c r="D488" i="1"/>
  <c r="D492" i="1"/>
  <c r="D496" i="1"/>
  <c r="D500" i="1"/>
  <c r="D501" i="1"/>
  <c r="D504" i="1"/>
  <c r="D505" i="1"/>
  <c r="D508" i="1"/>
  <c r="D509" i="1"/>
  <c r="D512" i="1"/>
  <c r="D516" i="1"/>
  <c r="D520" i="1"/>
  <c r="D524" i="1"/>
  <c r="D528" i="1"/>
  <c r="D532" i="1"/>
  <c r="D536" i="1"/>
  <c r="D540" i="1"/>
  <c r="D544" i="1"/>
  <c r="D552" i="1"/>
  <c r="D556" i="1"/>
  <c r="D592" i="1"/>
  <c r="D596" i="1"/>
  <c r="D600" i="1"/>
  <c r="D604" i="1"/>
  <c r="D23" i="1"/>
  <c r="D44" i="1"/>
  <c r="D52" i="1"/>
  <c r="D56" i="1"/>
  <c r="D60" i="1"/>
  <c r="D68" i="1"/>
  <c r="D72" i="1"/>
  <c r="D76" i="1"/>
  <c r="D112" i="1"/>
  <c r="D126" i="1"/>
  <c r="D158" i="1"/>
  <c r="D175" i="1"/>
  <c r="D179" i="1"/>
  <c r="D182" i="1"/>
  <c r="D194" i="1"/>
  <c r="D274" i="1"/>
  <c r="D293" i="1"/>
  <c r="D294" i="1"/>
  <c r="D297" i="1"/>
  <c r="D298" i="1"/>
  <c r="D305" i="1"/>
  <c r="D314" i="1"/>
  <c r="D318" i="1"/>
  <c r="D329" i="1"/>
  <c r="D394" i="1"/>
  <c r="D398" i="1"/>
  <c r="D401" i="1"/>
  <c r="D410" i="1"/>
  <c r="D414" i="1"/>
  <c r="D425" i="1"/>
  <c r="D50" i="1"/>
  <c r="D66" i="1"/>
  <c r="D32" i="1"/>
  <c r="D132" i="1"/>
  <c r="D136" i="1"/>
  <c r="D140" i="1"/>
  <c r="D144" i="1"/>
  <c r="D148" i="1"/>
  <c r="D168" i="1"/>
  <c r="D200" i="1"/>
  <c r="D208" i="1"/>
  <c r="D216" i="1"/>
  <c r="D232" i="1"/>
  <c r="D243" i="1"/>
  <c r="D247" i="1"/>
  <c r="D259" i="1"/>
  <c r="D263" i="1"/>
  <c r="D343" i="1"/>
  <c r="D359" i="1"/>
  <c r="D375" i="1"/>
  <c r="D391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599" i="1"/>
  <c r="D603" i="1"/>
  <c r="D36" i="1"/>
  <c r="D40" i="1"/>
  <c r="D51" i="1"/>
  <c r="D67" i="1"/>
  <c r="D86" i="1"/>
  <c r="D90" i="1"/>
  <c r="D98" i="1"/>
  <c r="D106" i="1"/>
  <c r="D109" i="1"/>
  <c r="D120" i="1"/>
  <c r="D124" i="1"/>
  <c r="D128" i="1"/>
  <c r="D142" i="1"/>
  <c r="D150" i="1"/>
  <c r="D154" i="1"/>
  <c r="D162" i="1"/>
  <c r="D165" i="1"/>
  <c r="D184" i="1"/>
  <c r="D192" i="1"/>
  <c r="D195" i="1"/>
  <c r="D211" i="1"/>
  <c r="D214" i="1"/>
  <c r="D227" i="1"/>
  <c r="D254" i="1"/>
  <c r="D258" i="1"/>
  <c r="D266" i="1"/>
  <c r="D270" i="1"/>
  <c r="D276" i="1"/>
  <c r="D309" i="1"/>
  <c r="D313" i="1"/>
  <c r="D321" i="1"/>
  <c r="D325" i="1"/>
  <c r="D331" i="1"/>
  <c r="D347" i="1"/>
  <c r="D5" i="1"/>
  <c r="D21" i="1"/>
  <c r="D24" i="1"/>
  <c r="D28" i="1"/>
  <c r="D29" i="1"/>
  <c r="D38" i="1"/>
  <c r="D45" i="1"/>
  <c r="D61" i="1"/>
  <c r="D88" i="1"/>
  <c r="D92" i="1"/>
  <c r="D96" i="1"/>
  <c r="D100" i="1"/>
  <c r="D104" i="1"/>
  <c r="D110" i="1"/>
  <c r="D118" i="1"/>
  <c r="D122" i="1"/>
  <c r="D130" i="1"/>
  <c r="D133" i="1"/>
  <c r="D141" i="1"/>
  <c r="D152" i="1"/>
  <c r="D156" i="1"/>
  <c r="D160" i="1"/>
  <c r="D186" i="1"/>
  <c r="D190" i="1"/>
  <c r="D196" i="1"/>
  <c r="D212" i="1"/>
  <c r="D228" i="1"/>
  <c r="D256" i="1"/>
  <c r="D272" i="1"/>
  <c r="D275" i="1"/>
  <c r="D291" i="1"/>
  <c r="D311" i="1"/>
  <c r="D327" i="1"/>
  <c r="D330" i="1"/>
  <c r="D334" i="1"/>
  <c r="D337" i="1"/>
  <c r="D346" i="1"/>
  <c r="D350" i="1"/>
  <c r="D6" i="1"/>
  <c r="D10" i="1"/>
  <c r="D30" i="1"/>
  <c r="D34" i="1"/>
  <c r="D54" i="1"/>
  <c r="D70" i="1"/>
  <c r="D74" i="1"/>
  <c r="D77" i="1"/>
  <c r="D93" i="1"/>
  <c r="D101" i="1"/>
  <c r="D513" i="1"/>
  <c r="D517" i="1"/>
  <c r="D521" i="1"/>
  <c r="D379" i="1"/>
  <c r="D407" i="1"/>
  <c r="D423" i="1"/>
  <c r="D426" i="1"/>
  <c r="D430" i="1"/>
  <c r="D433" i="1"/>
  <c r="D362" i="1"/>
  <c r="D366" i="1"/>
  <c r="D369" i="1"/>
  <c r="D378" i="1"/>
  <c r="D382" i="1"/>
  <c r="D405" i="1"/>
  <c r="D409" i="1"/>
  <c r="D417" i="1"/>
  <c r="D421" i="1"/>
  <c r="D427" i="1"/>
  <c r="D7" i="1"/>
  <c r="D19" i="1"/>
  <c r="D22" i="1"/>
  <c r="D25" i="1"/>
  <c r="D26" i="1"/>
  <c r="D37" i="1"/>
  <c r="D48" i="1"/>
  <c r="D58" i="1"/>
  <c r="D59" i="1"/>
  <c r="D62" i="1"/>
  <c r="D69" i="1"/>
  <c r="D80" i="1"/>
  <c r="D102" i="1"/>
  <c r="D8" i="1"/>
  <c r="D12" i="1"/>
  <c r="D13" i="1"/>
  <c r="D17" i="1"/>
  <c r="D31" i="1"/>
  <c r="D42" i="1"/>
  <c r="D43" i="1"/>
  <c r="D46" i="1"/>
  <c r="D53" i="1"/>
  <c r="D64" i="1"/>
  <c r="D75" i="1"/>
  <c r="D78" i="1"/>
  <c r="D82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601" i="1"/>
  <c r="D85" i="1"/>
  <c r="D99" i="1"/>
  <c r="D115" i="1"/>
  <c r="D131" i="1"/>
  <c r="D147" i="1"/>
  <c r="D163" i="1"/>
  <c r="D172" i="1"/>
  <c r="D173" i="1"/>
  <c r="D176" i="1"/>
  <c r="D183" i="1"/>
  <c r="D187" i="1"/>
  <c r="D191" i="1"/>
  <c r="D204" i="1"/>
  <c r="D215" i="1"/>
  <c r="D219" i="1"/>
  <c r="D223" i="1"/>
  <c r="D236" i="1"/>
  <c r="D248" i="1"/>
  <c r="D251" i="1"/>
  <c r="D255" i="1"/>
  <c r="D262" i="1"/>
  <c r="D268" i="1"/>
  <c r="D279" i="1"/>
  <c r="D280" i="1"/>
  <c r="D283" i="1"/>
  <c r="D299" i="1"/>
  <c r="D306" i="1"/>
  <c r="D310" i="1"/>
  <c r="D317" i="1"/>
  <c r="D323" i="1"/>
  <c r="D335" i="1"/>
  <c r="D338" i="1"/>
  <c r="D342" i="1"/>
  <c r="D349" i="1"/>
  <c r="D355" i="1"/>
  <c r="D367" i="1"/>
  <c r="D370" i="1"/>
  <c r="D374" i="1"/>
  <c r="D381" i="1"/>
  <c r="D387" i="1"/>
  <c r="D399" i="1"/>
  <c r="D402" i="1"/>
  <c r="D406" i="1"/>
  <c r="D413" i="1"/>
  <c r="D419" i="1"/>
  <c r="D431" i="1"/>
  <c r="D434" i="1"/>
  <c r="D438" i="1"/>
  <c r="D538" i="1"/>
  <c r="D542" i="1"/>
  <c r="D546" i="1"/>
  <c r="D554" i="1"/>
  <c r="D558" i="1"/>
  <c r="D590" i="1"/>
  <c r="D594" i="1"/>
  <c r="D598" i="1"/>
  <c r="D602" i="1"/>
  <c r="D91" i="1"/>
  <c r="D107" i="1"/>
  <c r="D123" i="1"/>
  <c r="D139" i="1"/>
  <c r="D155" i="1"/>
  <c r="D167" i="1"/>
  <c r="D171" i="1"/>
  <c r="D178" i="1"/>
  <c r="D188" i="1"/>
  <c r="D199" i="1"/>
  <c r="D203" i="1"/>
  <c r="D207" i="1"/>
  <c r="D220" i="1"/>
  <c r="D231" i="1"/>
  <c r="D235" i="1"/>
  <c r="D239" i="1"/>
  <c r="D246" i="1"/>
  <c r="D252" i="1"/>
  <c r="D264" i="1"/>
  <c r="D267" i="1"/>
  <c r="D271" i="1"/>
  <c r="D278" i="1"/>
  <c r="D281" i="1"/>
  <c r="D282" i="1"/>
  <c r="D307" i="1"/>
  <c r="D319" i="1"/>
  <c r="D322" i="1"/>
  <c r="D326" i="1"/>
  <c r="D333" i="1"/>
  <c r="D339" i="1"/>
  <c r="D351" i="1"/>
  <c r="D354" i="1"/>
  <c r="D358" i="1"/>
  <c r="D365" i="1"/>
  <c r="D371" i="1"/>
  <c r="D383" i="1"/>
  <c r="D386" i="1"/>
  <c r="D390" i="1"/>
  <c r="D397" i="1"/>
  <c r="D403" i="1"/>
  <c r="D415" i="1"/>
  <c r="D418" i="1"/>
  <c r="D422" i="1"/>
  <c r="D429" i="1"/>
  <c r="D435" i="1"/>
  <c r="D16" i="1"/>
  <c r="D4" i="1"/>
  <c r="D11" i="1"/>
  <c r="D14" i="1"/>
  <c r="D20" i="1"/>
  <c r="D27" i="1"/>
  <c r="D35" i="1"/>
  <c r="D41" i="1"/>
  <c r="D49" i="1"/>
  <c r="D57" i="1"/>
  <c r="D65" i="1"/>
  <c r="D73" i="1"/>
  <c r="D81" i="1"/>
  <c r="D89" i="1"/>
  <c r="D97" i="1"/>
  <c r="D105" i="1"/>
  <c r="D113" i="1"/>
  <c r="D121" i="1"/>
  <c r="D129" i="1"/>
  <c r="D137" i="1"/>
  <c r="D145" i="1"/>
  <c r="D153" i="1"/>
  <c r="D161" i="1"/>
  <c r="D169" i="1"/>
  <c r="D224" i="1"/>
  <c r="D240" i="1"/>
  <c r="D15" i="1"/>
  <c r="D18" i="1"/>
  <c r="D33" i="1"/>
  <c r="D39" i="1"/>
  <c r="D47" i="1"/>
  <c r="D55" i="1"/>
  <c r="D63" i="1"/>
  <c r="D71" i="1"/>
  <c r="D79" i="1"/>
  <c r="D87" i="1"/>
  <c r="D95" i="1"/>
  <c r="D103" i="1"/>
  <c r="D111" i="1"/>
  <c r="D119" i="1"/>
  <c r="D127" i="1"/>
  <c r="D135" i="1"/>
  <c r="D143" i="1"/>
  <c r="D151" i="1"/>
  <c r="D159" i="1"/>
  <c r="D177" i="1"/>
  <c r="D185" i="1"/>
  <c r="D193" i="1"/>
  <c r="D201" i="1"/>
  <c r="D209" i="1"/>
  <c r="D217" i="1"/>
  <c r="D225" i="1"/>
  <c r="D233" i="1"/>
  <c r="D241" i="1"/>
  <c r="D249" i="1"/>
  <c r="D257" i="1"/>
  <c r="D265" i="1"/>
  <c r="D273" i="1"/>
  <c r="D285" i="1"/>
  <c r="D286" i="1"/>
  <c r="D289" i="1"/>
  <c r="D290" i="1"/>
  <c r="D300" i="1"/>
  <c r="D303" i="1"/>
  <c r="D304" i="1"/>
  <c r="D312" i="1"/>
  <c r="D320" i="1"/>
  <c r="D328" i="1"/>
  <c r="D336" i="1"/>
  <c r="D344" i="1"/>
  <c r="D352" i="1"/>
  <c r="D360" i="1"/>
  <c r="D368" i="1"/>
  <c r="D376" i="1"/>
  <c r="D384" i="1"/>
  <c r="D392" i="1"/>
  <c r="D400" i="1"/>
  <c r="D408" i="1"/>
  <c r="D416" i="1"/>
  <c r="D424" i="1"/>
  <c r="D432" i="1"/>
  <c r="D440" i="1"/>
  <c r="D548" i="1"/>
  <c r="D560" i="1"/>
  <c r="D564" i="1"/>
  <c r="D568" i="1"/>
  <c r="D572" i="1"/>
  <c r="D576" i="1"/>
  <c r="D580" i="1"/>
  <c r="D584" i="1"/>
  <c r="D588" i="1"/>
  <c r="D189" i="1"/>
  <c r="D197" i="1"/>
  <c r="D205" i="1"/>
  <c r="D213" i="1"/>
  <c r="D221" i="1"/>
  <c r="D229" i="1"/>
  <c r="D237" i="1"/>
  <c r="D245" i="1"/>
  <c r="D253" i="1"/>
  <c r="D261" i="1"/>
  <c r="D269" i="1"/>
  <c r="D277" i="1"/>
  <c r="D284" i="1"/>
  <c r="D287" i="1"/>
  <c r="D288" i="1"/>
  <c r="D301" i="1"/>
  <c r="D302" i="1"/>
  <c r="D308" i="1"/>
  <c r="D316" i="1"/>
  <c r="D324" i="1"/>
  <c r="D332" i="1"/>
  <c r="D340" i="1"/>
  <c r="D348" i="1"/>
  <c r="D356" i="1"/>
  <c r="D364" i="1"/>
  <c r="D372" i="1"/>
  <c r="D380" i="1"/>
  <c r="D388" i="1"/>
  <c r="D396" i="1"/>
  <c r="D404" i="1"/>
  <c r="D412" i="1"/>
  <c r="D420" i="1"/>
  <c r="D428" i="1"/>
  <c r="D436" i="1"/>
  <c r="D478" i="1"/>
  <c r="D550" i="1"/>
  <c r="D562" i="1"/>
  <c r="D566" i="1"/>
  <c r="D570" i="1"/>
  <c r="D574" i="1"/>
  <c r="D578" i="1"/>
  <c r="D582" i="1"/>
  <c r="D586" i="1"/>
  <c r="D456" i="1"/>
  <c r="D465" i="1"/>
  <c r="D469" i="1"/>
  <c r="D473" i="1"/>
  <c r="B114" i="2"/>
  <c r="B134" i="2"/>
  <c r="B105" i="2" l="1"/>
  <c r="B48" i="2" l="1"/>
  <c r="B79" i="2"/>
  <c r="B98" i="2" l="1"/>
  <c r="B99" i="2"/>
  <c r="B100" i="2"/>
  <c r="B101" i="2"/>
  <c r="B102" i="2"/>
  <c r="B103" i="2"/>
  <c r="B104" i="2"/>
  <c r="B97" i="2"/>
  <c r="B93" i="2"/>
  <c r="B94" i="2"/>
  <c r="B95" i="2"/>
  <c r="B96" i="2"/>
  <c r="B77" i="2" l="1"/>
  <c r="B60" i="2"/>
  <c r="B59" i="2"/>
  <c r="B58" i="2"/>
  <c r="B43" i="2"/>
  <c r="R15" i="2" l="1"/>
  <c r="S15" i="2" s="1"/>
  <c r="Q15" i="2"/>
  <c r="B15" i="2"/>
  <c r="B12" i="2" l="1"/>
  <c r="B11" i="2"/>
  <c r="B10" i="2" l="1"/>
  <c r="F3" i="3" l="1"/>
  <c r="G3" i="3"/>
  <c r="H3" i="3"/>
  <c r="I3" i="3"/>
  <c r="F4" i="3"/>
  <c r="G4" i="3"/>
  <c r="H4" i="3"/>
  <c r="I4" i="3"/>
  <c r="F5" i="3"/>
  <c r="G5" i="3"/>
  <c r="H5" i="3"/>
  <c r="I5" i="3"/>
  <c r="F6" i="3"/>
  <c r="G6" i="3"/>
  <c r="H6" i="3"/>
  <c r="I6" i="3"/>
  <c r="F7" i="3"/>
  <c r="G7" i="3"/>
  <c r="H7" i="3"/>
  <c r="I7" i="3"/>
  <c r="F8" i="3"/>
  <c r="G8" i="3"/>
  <c r="H8" i="3"/>
  <c r="I8" i="3"/>
  <c r="F9" i="3"/>
  <c r="G9" i="3"/>
  <c r="H9" i="3"/>
  <c r="I9" i="3"/>
  <c r="F10" i="3"/>
  <c r="G10" i="3"/>
  <c r="H10" i="3"/>
  <c r="I10" i="3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17" i="3"/>
  <c r="G17" i="3"/>
  <c r="H17" i="3"/>
  <c r="I17" i="3"/>
  <c r="F18" i="3"/>
  <c r="G18" i="3"/>
  <c r="H18" i="3"/>
  <c r="I18" i="3"/>
  <c r="F19" i="3"/>
  <c r="G19" i="3"/>
  <c r="H19" i="3"/>
  <c r="I19" i="3"/>
  <c r="F20" i="3"/>
  <c r="G20" i="3"/>
  <c r="H20" i="3"/>
  <c r="I20" i="3"/>
  <c r="F21" i="3"/>
  <c r="G21" i="3"/>
  <c r="H21" i="3"/>
  <c r="I21" i="3"/>
  <c r="F22" i="3"/>
  <c r="G22" i="3"/>
  <c r="H22" i="3"/>
  <c r="I22" i="3"/>
  <c r="F23" i="3"/>
  <c r="G23" i="3"/>
  <c r="H23" i="3"/>
  <c r="I23" i="3"/>
  <c r="F24" i="3"/>
  <c r="G24" i="3"/>
  <c r="H24" i="3"/>
  <c r="I24" i="3"/>
  <c r="F25" i="3"/>
  <c r="G25" i="3"/>
  <c r="H25" i="3"/>
  <c r="I25" i="3"/>
  <c r="F26" i="3"/>
  <c r="G26" i="3"/>
  <c r="H26" i="3"/>
  <c r="I26" i="3"/>
  <c r="F27" i="3"/>
  <c r="G27" i="3"/>
  <c r="H27" i="3"/>
  <c r="I27" i="3"/>
  <c r="F28" i="3"/>
  <c r="G28" i="3"/>
  <c r="H28" i="3"/>
  <c r="I28" i="3"/>
  <c r="F29" i="3"/>
  <c r="G29" i="3"/>
  <c r="H29" i="3"/>
  <c r="I29" i="3"/>
  <c r="F30" i="3"/>
  <c r="G30" i="3"/>
  <c r="H30" i="3"/>
  <c r="I30" i="3"/>
  <c r="F32" i="3"/>
  <c r="G32" i="3"/>
  <c r="H32" i="3"/>
  <c r="I32" i="3"/>
  <c r="F33" i="3"/>
  <c r="G33" i="3"/>
  <c r="H33" i="3"/>
  <c r="I33" i="3"/>
  <c r="F34" i="3"/>
  <c r="G34" i="3"/>
  <c r="H34" i="3"/>
  <c r="I34" i="3"/>
  <c r="F35" i="3"/>
  <c r="G35" i="3"/>
  <c r="H35" i="3"/>
  <c r="I35" i="3"/>
  <c r="F36" i="3"/>
  <c r="G36" i="3"/>
  <c r="H36" i="3"/>
  <c r="I36" i="3"/>
  <c r="F37" i="3"/>
  <c r="G37" i="3"/>
  <c r="H37" i="3"/>
  <c r="I37" i="3"/>
  <c r="F38" i="3"/>
  <c r="G38" i="3"/>
  <c r="H38" i="3"/>
  <c r="I38" i="3"/>
  <c r="F39" i="3"/>
  <c r="G39" i="3"/>
  <c r="H39" i="3"/>
  <c r="I39" i="3"/>
  <c r="F40" i="3"/>
  <c r="G40" i="3"/>
  <c r="H40" i="3"/>
  <c r="I40" i="3"/>
  <c r="F41" i="3"/>
  <c r="G41" i="3"/>
  <c r="H41" i="3"/>
  <c r="I41" i="3"/>
  <c r="F42" i="3"/>
  <c r="G42" i="3"/>
  <c r="H42" i="3"/>
  <c r="I42" i="3"/>
  <c r="F43" i="3"/>
  <c r="G43" i="3"/>
  <c r="H43" i="3"/>
  <c r="I43" i="3"/>
  <c r="F44" i="3"/>
  <c r="G44" i="3"/>
  <c r="H44" i="3"/>
  <c r="I44" i="3"/>
  <c r="F45" i="3"/>
  <c r="G45" i="3"/>
  <c r="H45" i="3"/>
  <c r="I45" i="3"/>
  <c r="F46" i="3"/>
  <c r="G46" i="3"/>
  <c r="H46" i="3"/>
  <c r="I46" i="3"/>
  <c r="F47" i="3"/>
  <c r="G47" i="3"/>
  <c r="H47" i="3"/>
  <c r="I47" i="3"/>
  <c r="F48" i="3"/>
  <c r="G48" i="3"/>
  <c r="H48" i="3"/>
  <c r="I48" i="3"/>
  <c r="F49" i="3"/>
  <c r="G49" i="3"/>
  <c r="H49" i="3"/>
  <c r="I49" i="3"/>
  <c r="F50" i="3"/>
  <c r="G50" i="3"/>
  <c r="H50" i="3"/>
  <c r="I50" i="3"/>
  <c r="F51" i="3"/>
  <c r="G51" i="3"/>
  <c r="H51" i="3"/>
  <c r="I51" i="3"/>
  <c r="F52" i="3"/>
  <c r="G52" i="3"/>
  <c r="H52" i="3"/>
  <c r="I52" i="3"/>
  <c r="F53" i="3"/>
  <c r="G53" i="3"/>
  <c r="H53" i="3"/>
  <c r="I53" i="3"/>
  <c r="F54" i="3"/>
  <c r="G54" i="3"/>
  <c r="H54" i="3"/>
  <c r="I54" i="3"/>
  <c r="F55" i="3"/>
  <c r="G55" i="3"/>
  <c r="H55" i="3"/>
  <c r="I55" i="3"/>
  <c r="F56" i="3"/>
  <c r="G56" i="3"/>
  <c r="H56" i="3"/>
  <c r="I56" i="3"/>
  <c r="F57" i="3"/>
  <c r="G57" i="3"/>
  <c r="H57" i="3"/>
  <c r="I57" i="3"/>
  <c r="F58" i="3"/>
  <c r="G58" i="3"/>
  <c r="H58" i="3"/>
  <c r="I58" i="3"/>
  <c r="F59" i="3"/>
  <c r="G59" i="3"/>
  <c r="H59" i="3"/>
  <c r="I59" i="3"/>
  <c r="F60" i="3"/>
  <c r="G60" i="3"/>
  <c r="H60" i="3"/>
  <c r="I60" i="3"/>
  <c r="F61" i="3"/>
  <c r="G61" i="3"/>
  <c r="H61" i="3"/>
  <c r="I61" i="3"/>
  <c r="F62" i="3"/>
  <c r="G62" i="3"/>
  <c r="H62" i="3"/>
  <c r="I62" i="3"/>
  <c r="F63" i="3"/>
  <c r="G63" i="3"/>
  <c r="H63" i="3"/>
  <c r="I63" i="3"/>
  <c r="F64" i="3"/>
  <c r="G64" i="3"/>
  <c r="H64" i="3"/>
  <c r="I64" i="3"/>
  <c r="F65" i="3"/>
  <c r="G65" i="3"/>
  <c r="H65" i="3"/>
  <c r="I65" i="3"/>
  <c r="F66" i="3"/>
  <c r="G66" i="3"/>
  <c r="H66" i="3"/>
  <c r="I66" i="3"/>
  <c r="F67" i="3"/>
  <c r="G67" i="3"/>
  <c r="H67" i="3"/>
  <c r="I67" i="3"/>
  <c r="F68" i="3"/>
  <c r="G68" i="3"/>
  <c r="H68" i="3"/>
  <c r="I68" i="3"/>
  <c r="F69" i="3"/>
  <c r="G69" i="3"/>
  <c r="H69" i="3"/>
  <c r="I69" i="3"/>
  <c r="F70" i="3"/>
  <c r="G70" i="3"/>
  <c r="H70" i="3"/>
  <c r="I70" i="3"/>
  <c r="F71" i="3"/>
  <c r="G71" i="3"/>
  <c r="H71" i="3"/>
  <c r="I71" i="3"/>
  <c r="F72" i="3"/>
  <c r="G72" i="3"/>
  <c r="H72" i="3"/>
  <c r="I72" i="3"/>
  <c r="F73" i="3"/>
  <c r="G73" i="3"/>
  <c r="H73" i="3"/>
  <c r="I73" i="3"/>
  <c r="F74" i="3"/>
  <c r="G74" i="3"/>
  <c r="H74" i="3"/>
  <c r="I74" i="3"/>
  <c r="F75" i="3"/>
  <c r="G75" i="3"/>
  <c r="H75" i="3"/>
  <c r="I75" i="3"/>
  <c r="F76" i="3"/>
  <c r="G76" i="3"/>
  <c r="H76" i="3"/>
  <c r="I76" i="3"/>
  <c r="F77" i="3"/>
  <c r="G77" i="3"/>
  <c r="H77" i="3"/>
  <c r="I77" i="3"/>
  <c r="F78" i="3"/>
  <c r="G78" i="3"/>
  <c r="H78" i="3"/>
  <c r="I78" i="3"/>
  <c r="F79" i="3"/>
  <c r="G79" i="3"/>
  <c r="H79" i="3"/>
  <c r="I79" i="3"/>
  <c r="F80" i="3"/>
  <c r="G80" i="3"/>
  <c r="H80" i="3"/>
  <c r="I80" i="3"/>
  <c r="F81" i="3"/>
  <c r="G81" i="3"/>
  <c r="H81" i="3"/>
  <c r="I81" i="3"/>
  <c r="F82" i="3"/>
  <c r="G82" i="3"/>
  <c r="H82" i="3"/>
  <c r="I82" i="3"/>
  <c r="F83" i="3"/>
  <c r="G83" i="3"/>
  <c r="H83" i="3"/>
  <c r="I83" i="3"/>
  <c r="F84" i="3"/>
  <c r="G84" i="3"/>
  <c r="H84" i="3"/>
  <c r="I84" i="3"/>
  <c r="F85" i="3"/>
  <c r="G85" i="3"/>
  <c r="H85" i="3"/>
  <c r="I85" i="3"/>
  <c r="F86" i="3"/>
  <c r="G86" i="3"/>
  <c r="H86" i="3"/>
  <c r="I86" i="3"/>
  <c r="F87" i="3"/>
  <c r="G87" i="3"/>
  <c r="H87" i="3"/>
  <c r="I87" i="3"/>
  <c r="F88" i="3"/>
  <c r="G88" i="3"/>
  <c r="H88" i="3"/>
  <c r="I88" i="3"/>
  <c r="F89" i="3"/>
  <c r="G89" i="3"/>
  <c r="H89" i="3"/>
  <c r="I89" i="3"/>
  <c r="F90" i="3"/>
  <c r="G90" i="3"/>
  <c r="H90" i="3"/>
  <c r="I90" i="3"/>
  <c r="F91" i="3"/>
  <c r="G91" i="3"/>
  <c r="H91" i="3"/>
  <c r="I91" i="3"/>
  <c r="F92" i="3"/>
  <c r="G92" i="3"/>
  <c r="H92" i="3"/>
  <c r="I92" i="3"/>
  <c r="F93" i="3"/>
  <c r="G93" i="3"/>
  <c r="H93" i="3"/>
  <c r="I93" i="3"/>
  <c r="F94" i="3"/>
  <c r="G94" i="3"/>
  <c r="H94" i="3"/>
  <c r="I94" i="3"/>
  <c r="F95" i="3"/>
  <c r="G95" i="3"/>
  <c r="H95" i="3"/>
  <c r="I95" i="3"/>
  <c r="F96" i="3"/>
  <c r="G96" i="3"/>
  <c r="H96" i="3"/>
  <c r="I96" i="3"/>
  <c r="F97" i="3"/>
  <c r="G97" i="3"/>
  <c r="H97" i="3"/>
  <c r="I97" i="3"/>
  <c r="F98" i="3"/>
  <c r="G98" i="3"/>
  <c r="H98" i="3"/>
  <c r="I98" i="3"/>
  <c r="F99" i="3"/>
  <c r="G99" i="3"/>
  <c r="H99" i="3"/>
  <c r="I99" i="3"/>
  <c r="F100" i="3"/>
  <c r="G100" i="3"/>
  <c r="H100" i="3"/>
  <c r="I100" i="3"/>
  <c r="F101" i="3"/>
  <c r="G101" i="3"/>
  <c r="H101" i="3"/>
  <c r="I101" i="3"/>
  <c r="F102" i="3"/>
  <c r="G102" i="3"/>
  <c r="H102" i="3"/>
  <c r="I102" i="3"/>
  <c r="F103" i="3"/>
  <c r="G103" i="3"/>
  <c r="H103" i="3"/>
  <c r="I103" i="3"/>
  <c r="F104" i="3"/>
  <c r="G104" i="3"/>
  <c r="H104" i="3"/>
  <c r="I104" i="3"/>
  <c r="F105" i="3"/>
  <c r="G105" i="3"/>
  <c r="H105" i="3"/>
  <c r="I105" i="3"/>
  <c r="F106" i="3"/>
  <c r="G106" i="3"/>
  <c r="H106" i="3"/>
  <c r="I106" i="3"/>
  <c r="F107" i="3"/>
  <c r="G107" i="3"/>
  <c r="H107" i="3"/>
  <c r="I107" i="3"/>
  <c r="F108" i="3"/>
  <c r="G108" i="3"/>
  <c r="H108" i="3"/>
  <c r="I108" i="3"/>
  <c r="F109" i="3"/>
  <c r="G109" i="3"/>
  <c r="H109" i="3"/>
  <c r="I109" i="3"/>
  <c r="F110" i="3"/>
  <c r="G110" i="3"/>
  <c r="H110" i="3"/>
  <c r="I110" i="3"/>
  <c r="F111" i="3"/>
  <c r="G111" i="3"/>
  <c r="H111" i="3"/>
  <c r="I111" i="3"/>
  <c r="F112" i="3"/>
  <c r="G112" i="3"/>
  <c r="H112" i="3"/>
  <c r="I112" i="3"/>
  <c r="F113" i="3"/>
  <c r="G113" i="3"/>
  <c r="H113" i="3"/>
  <c r="I113" i="3"/>
  <c r="F114" i="3"/>
  <c r="G114" i="3"/>
  <c r="H114" i="3"/>
  <c r="I114" i="3"/>
  <c r="F115" i="3"/>
  <c r="G115" i="3"/>
  <c r="H115" i="3"/>
  <c r="I115" i="3"/>
  <c r="F116" i="3"/>
  <c r="G116" i="3"/>
  <c r="H116" i="3"/>
  <c r="I116" i="3"/>
  <c r="F117" i="3"/>
  <c r="G117" i="3"/>
  <c r="H117" i="3"/>
  <c r="I117" i="3"/>
  <c r="F118" i="3"/>
  <c r="G118" i="3"/>
  <c r="H118" i="3"/>
  <c r="I118" i="3"/>
  <c r="R21" i="2" l="1"/>
  <c r="S21" i="2" s="1"/>
  <c r="R25" i="2"/>
  <c r="S25" i="2" s="1"/>
  <c r="S29" i="2"/>
  <c r="R33" i="2"/>
  <c r="S33" i="2" s="1"/>
  <c r="R37" i="2"/>
  <c r="S37" i="2" s="1"/>
  <c r="R41" i="2"/>
  <c r="S41" i="2" s="1"/>
  <c r="R46" i="2"/>
  <c r="S46" i="2" s="1"/>
  <c r="R51" i="2"/>
  <c r="S51" i="2" s="1"/>
  <c r="R55" i="2"/>
  <c r="S55" i="2" s="1"/>
  <c r="R59" i="2"/>
  <c r="S59" i="2" s="1"/>
  <c r="R63" i="2"/>
  <c r="S63" i="2" s="1"/>
  <c r="R67" i="2"/>
  <c r="S67" i="2" s="1"/>
  <c r="R71" i="2"/>
  <c r="S71" i="2" s="1"/>
  <c r="R75" i="2"/>
  <c r="S75" i="2" s="1"/>
  <c r="R81" i="2"/>
  <c r="S81" i="2" s="1"/>
  <c r="R85" i="2"/>
  <c r="S85" i="2" s="1"/>
  <c r="R89" i="2"/>
  <c r="S89" i="2" s="1"/>
  <c r="R106" i="2"/>
  <c r="S106" i="2" s="1"/>
  <c r="R110" i="2"/>
  <c r="S110" i="2" s="1"/>
  <c r="R115" i="2"/>
  <c r="S115" i="2" s="1"/>
  <c r="R119" i="2"/>
  <c r="S119" i="2" s="1"/>
  <c r="R123" i="2"/>
  <c r="S123" i="2" s="1"/>
  <c r="R127" i="2"/>
  <c r="S127" i="2" s="1"/>
  <c r="R131" i="2"/>
  <c r="S131" i="2" s="1"/>
  <c r="R14" i="2"/>
  <c r="S14" i="2" s="1"/>
  <c r="R19" i="2"/>
  <c r="S19" i="2" s="1"/>
  <c r="R6" i="2"/>
  <c r="S6" i="2" s="1"/>
  <c r="R3" i="2"/>
  <c r="S3" i="2" s="1"/>
  <c r="R22" i="2"/>
  <c r="S22" i="2" s="1"/>
  <c r="R26" i="2"/>
  <c r="S26" i="2" s="1"/>
  <c r="R30" i="2"/>
  <c r="S30" i="2" s="1"/>
  <c r="R34" i="2"/>
  <c r="S34" i="2" s="1"/>
  <c r="R38" i="2"/>
  <c r="S38" i="2" s="1"/>
  <c r="R42" i="2"/>
  <c r="S42" i="2" s="1"/>
  <c r="R47" i="2"/>
  <c r="S47" i="2" s="1"/>
  <c r="R52" i="2"/>
  <c r="S52" i="2" s="1"/>
  <c r="R56" i="2"/>
  <c r="S56" i="2" s="1"/>
  <c r="R60" i="2"/>
  <c r="S60" i="2" s="1"/>
  <c r="R64" i="2"/>
  <c r="S64" i="2" s="1"/>
  <c r="R68" i="2"/>
  <c r="S68" i="2" s="1"/>
  <c r="R72" i="2"/>
  <c r="S72" i="2" s="1"/>
  <c r="R76" i="2"/>
  <c r="S76" i="2" s="1"/>
  <c r="R82" i="2"/>
  <c r="S82" i="2" s="1"/>
  <c r="R86" i="2"/>
  <c r="S86" i="2" s="1"/>
  <c r="R90" i="2"/>
  <c r="S90" i="2" s="1"/>
  <c r="R107" i="2"/>
  <c r="S107" i="2" s="1"/>
  <c r="R111" i="2"/>
  <c r="S111" i="2" s="1"/>
  <c r="R116" i="2"/>
  <c r="S116" i="2" s="1"/>
  <c r="R120" i="2"/>
  <c r="S120" i="2" s="1"/>
  <c r="R124" i="2"/>
  <c r="S124" i="2" s="1"/>
  <c r="R128" i="2"/>
  <c r="S128" i="2" s="1"/>
  <c r="R132" i="2"/>
  <c r="R16" i="2"/>
  <c r="S16" i="2" s="1"/>
  <c r="R20" i="2"/>
  <c r="S20" i="2" s="1"/>
  <c r="R7" i="2"/>
  <c r="S7" i="2" s="1"/>
  <c r="R10" i="2"/>
  <c r="S10" i="2" s="1"/>
  <c r="R23" i="2"/>
  <c r="S23" i="2" s="1"/>
  <c r="R27" i="2"/>
  <c r="S27" i="2" s="1"/>
  <c r="R31" i="2"/>
  <c r="S31" i="2" s="1"/>
  <c r="R35" i="2"/>
  <c r="S35" i="2" s="1"/>
  <c r="R39" i="2"/>
  <c r="S39" i="2" s="1"/>
  <c r="R44" i="2"/>
  <c r="S44" i="2" s="1"/>
  <c r="R49" i="2"/>
  <c r="S49" i="2" s="1"/>
  <c r="R53" i="2"/>
  <c r="S53" i="2" s="1"/>
  <c r="R57" i="2"/>
  <c r="S57" i="2" s="1"/>
  <c r="R61" i="2"/>
  <c r="S61" i="2" s="1"/>
  <c r="R65" i="2"/>
  <c r="S65" i="2" s="1"/>
  <c r="R69" i="2"/>
  <c r="S69" i="2" s="1"/>
  <c r="R73" i="2"/>
  <c r="S73" i="2" s="1"/>
  <c r="R78" i="2"/>
  <c r="S78" i="2" s="1"/>
  <c r="R83" i="2"/>
  <c r="S83" i="2" s="1"/>
  <c r="R87" i="2"/>
  <c r="S87" i="2" s="1"/>
  <c r="R91" i="2"/>
  <c r="S91" i="2" s="1"/>
  <c r="R108" i="2"/>
  <c r="S108" i="2" s="1"/>
  <c r="R112" i="2"/>
  <c r="S112" i="2" s="1"/>
  <c r="R117" i="2"/>
  <c r="S117" i="2" s="1"/>
  <c r="R121" i="2"/>
  <c r="S121" i="2" s="1"/>
  <c r="R125" i="2"/>
  <c r="S125" i="2" s="1"/>
  <c r="R129" i="2"/>
  <c r="S129" i="2" s="1"/>
  <c r="R133" i="2"/>
  <c r="S133" i="2" s="1"/>
  <c r="R17" i="2"/>
  <c r="S17" i="2" s="1"/>
  <c r="R4" i="2"/>
  <c r="S4" i="2" s="1"/>
  <c r="R8" i="2"/>
  <c r="S8" i="2" s="1"/>
  <c r="R11" i="2"/>
  <c r="S11" i="2" s="1"/>
  <c r="R24" i="2"/>
  <c r="S24" i="2" s="1"/>
  <c r="R28" i="2"/>
  <c r="S28" i="2" s="1"/>
  <c r="R32" i="2"/>
  <c r="S32" i="2" s="1"/>
  <c r="R36" i="2"/>
  <c r="S36" i="2" s="1"/>
  <c r="R40" i="2"/>
  <c r="S40" i="2" s="1"/>
  <c r="R45" i="2"/>
  <c r="S45" i="2" s="1"/>
  <c r="R50" i="2"/>
  <c r="S50" i="2" s="1"/>
  <c r="R54" i="2"/>
  <c r="S54" i="2" s="1"/>
  <c r="R58" i="2"/>
  <c r="S58" i="2" s="1"/>
  <c r="R62" i="2"/>
  <c r="S62" i="2" s="1"/>
  <c r="R66" i="2"/>
  <c r="S66" i="2" s="1"/>
  <c r="R70" i="2"/>
  <c r="S70" i="2" s="1"/>
  <c r="R74" i="2"/>
  <c r="S74" i="2" s="1"/>
  <c r="R80" i="2"/>
  <c r="S80" i="2" s="1"/>
  <c r="R84" i="2"/>
  <c r="S84" i="2" s="1"/>
  <c r="R88" i="2"/>
  <c r="S88" i="2" s="1"/>
  <c r="R92" i="2"/>
  <c r="S92" i="2" s="1"/>
  <c r="R109" i="2"/>
  <c r="S109" i="2" s="1"/>
  <c r="R113" i="2"/>
  <c r="S113" i="2" s="1"/>
  <c r="R118" i="2"/>
  <c r="S118" i="2" s="1"/>
  <c r="R122" i="2"/>
  <c r="S122" i="2" s="1"/>
  <c r="R126" i="2"/>
  <c r="S126" i="2" s="1"/>
  <c r="R130" i="2"/>
  <c r="S130" i="2" s="1"/>
  <c r="R135" i="2"/>
  <c r="S135" i="2" s="1"/>
  <c r="R18" i="2"/>
  <c r="S18" i="2" s="1"/>
  <c r="R5" i="2"/>
  <c r="S5" i="2" s="1"/>
  <c r="R9" i="2"/>
  <c r="S9" i="2" s="1"/>
  <c r="R12" i="2"/>
  <c r="S12" i="2" s="1"/>
  <c r="R13" i="2"/>
  <c r="S13" i="2" s="1"/>
  <c r="Q76" i="2"/>
  <c r="Q135" i="2"/>
  <c r="Q131" i="2"/>
  <c r="Q130" i="2"/>
  <c r="Q126" i="2"/>
  <c r="Q125" i="2"/>
  <c r="Q124" i="2"/>
  <c r="Q123" i="2"/>
  <c r="Q121" i="2"/>
  <c r="Q120" i="2"/>
  <c r="Q129" i="2"/>
  <c r="Q118" i="2"/>
  <c r="Q117" i="2"/>
  <c r="Q116" i="2"/>
  <c r="Q115" i="2"/>
  <c r="Q113" i="2"/>
  <c r="Q128" i="2"/>
  <c r="Q112" i="2"/>
  <c r="Q88" i="2"/>
  <c r="Q87" i="2"/>
  <c r="Q86" i="2"/>
  <c r="Q107" i="2"/>
  <c r="Q110" i="2"/>
  <c r="Q133" i="2"/>
  <c r="Q127" i="2"/>
  <c r="Q122" i="2"/>
  <c r="Q119" i="2"/>
  <c r="Q111" i="2"/>
  <c r="Q109" i="2"/>
  <c r="Q81" i="2"/>
  <c r="Q91" i="2"/>
  <c r="Q90" i="2"/>
  <c r="Q89" i="2"/>
  <c r="Q92" i="2"/>
  <c r="Q108" i="2"/>
  <c r="Q80" i="2"/>
  <c r="Q78" i="2"/>
  <c r="Q40" i="2"/>
  <c r="Q37" i="2"/>
  <c r="Q36" i="2"/>
  <c r="Q30" i="2"/>
  <c r="Q28" i="2"/>
  <c r="Q27" i="2"/>
  <c r="Q25" i="2"/>
  <c r="Q23" i="2"/>
  <c r="Q14" i="2"/>
  <c r="Q8" i="2"/>
  <c r="Q3" i="2"/>
  <c r="Q4" i="2"/>
  <c r="Q5" i="2"/>
  <c r="Q6" i="2"/>
  <c r="Q13" i="2"/>
  <c r="Q24" i="2"/>
  <c r="Q26" i="2"/>
  <c r="Q31" i="2"/>
  <c r="Q33" i="2"/>
  <c r="Q34" i="2"/>
  <c r="Q38" i="2"/>
  <c r="Q39" i="2"/>
  <c r="Q41" i="2"/>
  <c r="Q42" i="2"/>
  <c r="Q49" i="2"/>
  <c r="Q50" i="2"/>
  <c r="Q52" i="2"/>
  <c r="Q53" i="2"/>
  <c r="Q59" i="2"/>
  <c r="Q57" i="2"/>
  <c r="Q58" i="2"/>
  <c r="Q60" i="2"/>
  <c r="Q61" i="2"/>
  <c r="Q62" i="2"/>
  <c r="Q63" i="2"/>
  <c r="Q64" i="2"/>
  <c r="Q65" i="2"/>
  <c r="Q132" i="2"/>
  <c r="Q106" i="2"/>
  <c r="Q85" i="2"/>
  <c r="Q84" i="2"/>
  <c r="Q83" i="2"/>
  <c r="Q82" i="2"/>
  <c r="Q75" i="2"/>
  <c r="Q74" i="2"/>
  <c r="Q73" i="2"/>
  <c r="Q72" i="2"/>
  <c r="Q71" i="2"/>
  <c r="Q70" i="2"/>
  <c r="Q68" i="2"/>
  <c r="Q67" i="2"/>
  <c r="Q66" i="2"/>
  <c r="Q54" i="2"/>
  <c r="Q51" i="2"/>
  <c r="Q32" i="2"/>
  <c r="Q22" i="2"/>
  <c r="Q21" i="2"/>
  <c r="Q20" i="2"/>
  <c r="Q19" i="2"/>
  <c r="Q18" i="2"/>
  <c r="Q17" i="2"/>
  <c r="Q16" i="2"/>
  <c r="Q7" i="2"/>
  <c r="Q9" i="2"/>
  <c r="B135" i="2" l="1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3" i="2"/>
  <c r="B112" i="2"/>
  <c r="B111" i="2"/>
  <c r="B110" i="2"/>
  <c r="B109" i="2"/>
  <c r="B108" i="2"/>
  <c r="B107" i="2"/>
  <c r="B106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8" i="2" l="1"/>
  <c r="B14" i="2" l="1"/>
  <c r="B13" i="2"/>
  <c r="B63" i="2" l="1"/>
  <c r="B62" i="2"/>
  <c r="B61" i="2"/>
  <c r="B76" i="2" l="1"/>
  <c r="B75" i="2"/>
  <c r="B74" i="2"/>
  <c r="B73" i="2"/>
  <c r="B72" i="2"/>
  <c r="B71" i="2"/>
  <c r="B70" i="2"/>
  <c r="B69" i="2"/>
  <c r="B68" i="2"/>
  <c r="B67" i="2"/>
  <c r="B66" i="2"/>
  <c r="B65" i="2"/>
  <c r="B64" i="2"/>
  <c r="B57" i="2"/>
  <c r="B56" i="2"/>
  <c r="B55" i="2"/>
  <c r="B54" i="2"/>
  <c r="B53" i="2"/>
  <c r="B52" i="2"/>
  <c r="B51" i="2"/>
  <c r="B50" i="2"/>
  <c r="B49" i="2"/>
  <c r="B47" i="2" l="1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 l="1"/>
  <c r="B19" i="2"/>
  <c r="B18" i="2"/>
  <c r="B17" i="2"/>
  <c r="B16" i="2"/>
  <c r="B9" i="2"/>
  <c r="B8" i="2" l="1"/>
  <c r="B7" i="2"/>
  <c r="B6" i="2"/>
  <c r="B5" i="2"/>
  <c r="B4" i="2"/>
  <c r="B3" i="2"/>
  <c r="P110" i="6" l="1"/>
  <c r="O110" i="6"/>
  <c r="B110" i="6"/>
  <c r="P64" i="6"/>
  <c r="O64" i="6"/>
  <c r="B64" i="6"/>
  <c r="P114" i="6" l="1"/>
  <c r="O114" i="6"/>
  <c r="B114" i="6"/>
  <c r="H7" i="6" l="1"/>
  <c r="I2" i="3"/>
  <c r="H2" i="3"/>
  <c r="G2" i="3"/>
  <c r="F2" i="3"/>
  <c r="P151" i="6"/>
  <c r="O151" i="6"/>
  <c r="B151" i="6"/>
  <c r="B150" i="6"/>
  <c r="B149" i="6"/>
  <c r="B148" i="6"/>
  <c r="P147" i="6"/>
  <c r="O147" i="6"/>
  <c r="B147" i="6"/>
  <c r="P146" i="6"/>
  <c r="O146" i="6"/>
  <c r="B146" i="6"/>
  <c r="B145" i="6"/>
  <c r="P144" i="6"/>
  <c r="O144" i="6"/>
  <c r="B144" i="6"/>
  <c r="P143" i="6"/>
  <c r="O143" i="6"/>
  <c r="B143" i="6"/>
  <c r="P142" i="6"/>
  <c r="O142" i="6"/>
  <c r="B142" i="6"/>
  <c r="P141" i="6"/>
  <c r="O141" i="6"/>
  <c r="B141" i="6"/>
  <c r="P140" i="6"/>
  <c r="O140" i="6"/>
  <c r="B140" i="6"/>
  <c r="P139" i="6"/>
  <c r="O139" i="6"/>
  <c r="B139" i="6"/>
  <c r="P138" i="6"/>
  <c r="O138" i="6"/>
  <c r="B138" i="6"/>
  <c r="P137" i="6"/>
  <c r="O137" i="6"/>
  <c r="B137" i="6"/>
  <c r="P136" i="6"/>
  <c r="O136" i="6"/>
  <c r="B136" i="6"/>
  <c r="P135" i="6"/>
  <c r="O135" i="6"/>
  <c r="B135" i="6"/>
  <c r="P134" i="6"/>
  <c r="O134" i="6"/>
  <c r="B134" i="6"/>
  <c r="B133" i="6"/>
  <c r="P132" i="6"/>
  <c r="O132" i="6"/>
  <c r="B132" i="6"/>
  <c r="P131" i="6"/>
  <c r="O131" i="6"/>
  <c r="B131" i="6"/>
  <c r="P130" i="6"/>
  <c r="O130" i="6"/>
  <c r="B130" i="6"/>
  <c r="P129" i="6"/>
  <c r="O129" i="6"/>
  <c r="B129" i="6"/>
  <c r="P128" i="6"/>
  <c r="O128" i="6"/>
  <c r="B128" i="6"/>
  <c r="P127" i="6"/>
  <c r="O127" i="6"/>
  <c r="B127" i="6"/>
  <c r="P126" i="6"/>
  <c r="O126" i="6"/>
  <c r="B126" i="6"/>
  <c r="P125" i="6"/>
  <c r="O125" i="6"/>
  <c r="B125" i="6"/>
  <c r="P124" i="6"/>
  <c r="O124" i="6"/>
  <c r="B124" i="6"/>
  <c r="P123" i="6"/>
  <c r="O123" i="6"/>
  <c r="B123" i="6"/>
  <c r="P122" i="6"/>
  <c r="O122" i="6"/>
  <c r="B122" i="6"/>
  <c r="P121" i="6"/>
  <c r="O121" i="6"/>
  <c r="B121" i="6"/>
  <c r="P120" i="6"/>
  <c r="B120" i="6"/>
  <c r="P119" i="6"/>
  <c r="O119" i="6"/>
  <c r="B119" i="6"/>
  <c r="P118" i="6"/>
  <c r="O118" i="6"/>
  <c r="B118" i="6"/>
  <c r="P117" i="6"/>
  <c r="O117" i="6"/>
  <c r="B117" i="6"/>
  <c r="P116" i="6"/>
  <c r="O116" i="6"/>
  <c r="B116" i="6"/>
  <c r="P115" i="6"/>
  <c r="O115" i="6"/>
  <c r="B115" i="6"/>
  <c r="P113" i="6"/>
  <c r="O113" i="6"/>
  <c r="B113" i="6"/>
  <c r="P112" i="6"/>
  <c r="O112" i="6"/>
  <c r="B112" i="6"/>
  <c r="P111" i="6"/>
  <c r="B111" i="6"/>
  <c r="P109" i="6"/>
  <c r="O109" i="6"/>
  <c r="B109" i="6"/>
  <c r="P108" i="6"/>
  <c r="B108" i="6"/>
  <c r="P107" i="6"/>
  <c r="B107" i="6"/>
  <c r="P106" i="6"/>
  <c r="B106" i="6"/>
  <c r="P105" i="6"/>
  <c r="B105" i="6"/>
  <c r="P104" i="6"/>
  <c r="B104" i="6"/>
  <c r="P103" i="6"/>
  <c r="B103" i="6"/>
  <c r="P102" i="6"/>
  <c r="B102" i="6"/>
  <c r="P101" i="6"/>
  <c r="B101" i="6"/>
  <c r="P100" i="6"/>
  <c r="B100" i="6"/>
  <c r="P99" i="6"/>
  <c r="B99" i="6"/>
  <c r="P98" i="6"/>
  <c r="O98" i="6"/>
  <c r="B98" i="6"/>
  <c r="P97" i="6"/>
  <c r="B97" i="6"/>
  <c r="P96" i="6"/>
  <c r="O96" i="6"/>
  <c r="B96" i="6"/>
  <c r="P95" i="6"/>
  <c r="O95" i="6"/>
  <c r="B95" i="6"/>
  <c r="P94" i="6"/>
  <c r="O94" i="6"/>
  <c r="B94" i="6"/>
  <c r="P93" i="6"/>
  <c r="O93" i="6"/>
  <c r="B93" i="6"/>
  <c r="B92" i="6"/>
  <c r="P91" i="6"/>
  <c r="O91" i="6"/>
  <c r="B91" i="6"/>
  <c r="P90" i="6"/>
  <c r="O90" i="6"/>
  <c r="B90" i="6"/>
  <c r="P89" i="6"/>
  <c r="O89" i="6"/>
  <c r="B89" i="6"/>
  <c r="P88" i="6"/>
  <c r="O88" i="6"/>
  <c r="B88" i="6"/>
  <c r="P87" i="6"/>
  <c r="O87" i="6"/>
  <c r="B87" i="6"/>
  <c r="P86" i="6"/>
  <c r="O86" i="6"/>
  <c r="B86" i="6"/>
  <c r="P85" i="6"/>
  <c r="O85" i="6"/>
  <c r="B85" i="6"/>
  <c r="P84" i="6"/>
  <c r="O84" i="6"/>
  <c r="B84" i="6"/>
  <c r="P83" i="6"/>
  <c r="O83" i="6"/>
  <c r="B83" i="6"/>
  <c r="P82" i="6"/>
  <c r="O82" i="6"/>
  <c r="B82" i="6"/>
  <c r="P81" i="6"/>
  <c r="O81" i="6"/>
  <c r="B81" i="6"/>
  <c r="P80" i="6"/>
  <c r="O80" i="6"/>
  <c r="B80" i="6"/>
  <c r="P79" i="6"/>
  <c r="O79" i="6"/>
  <c r="B79" i="6"/>
  <c r="P78" i="6"/>
  <c r="O78" i="6"/>
  <c r="B78" i="6"/>
  <c r="P77" i="6"/>
  <c r="O77" i="6"/>
  <c r="B77" i="6"/>
  <c r="P76" i="6"/>
  <c r="O76" i="6"/>
  <c r="B76" i="6"/>
  <c r="P75" i="6"/>
  <c r="O75" i="6"/>
  <c r="B75" i="6"/>
  <c r="P74" i="6"/>
  <c r="O74" i="6"/>
  <c r="B74" i="6"/>
  <c r="P73" i="6"/>
  <c r="O73" i="6"/>
  <c r="B73" i="6"/>
  <c r="P72" i="6"/>
  <c r="O72" i="6"/>
  <c r="B72" i="6"/>
  <c r="P71" i="6"/>
  <c r="O71" i="6"/>
  <c r="B71" i="6"/>
  <c r="P70" i="6"/>
  <c r="O70" i="6"/>
  <c r="B70" i="6"/>
  <c r="P69" i="6"/>
  <c r="O69" i="6"/>
  <c r="B69" i="6"/>
  <c r="P68" i="6"/>
  <c r="O68" i="6"/>
  <c r="B68" i="6"/>
  <c r="P67" i="6"/>
  <c r="O67" i="6"/>
  <c r="B67" i="6"/>
  <c r="P66" i="6"/>
  <c r="O66" i="6"/>
  <c r="B66" i="6"/>
  <c r="P65" i="6"/>
  <c r="B65" i="6"/>
  <c r="P63" i="6"/>
  <c r="O63" i="6"/>
  <c r="B63" i="6"/>
  <c r="P62" i="6"/>
  <c r="O62" i="6"/>
  <c r="B62" i="6"/>
  <c r="P61" i="6"/>
  <c r="O61" i="6"/>
  <c r="B61" i="6"/>
  <c r="P60" i="6"/>
  <c r="O60" i="6"/>
  <c r="B60" i="6"/>
  <c r="P59" i="6"/>
  <c r="O59" i="6"/>
  <c r="B59" i="6"/>
  <c r="P58" i="6"/>
  <c r="O58" i="6"/>
  <c r="B58" i="6"/>
  <c r="P57" i="6"/>
  <c r="O57" i="6"/>
  <c r="B57" i="6"/>
  <c r="P56" i="6"/>
  <c r="O56" i="6"/>
  <c r="B56" i="6"/>
  <c r="P55" i="6"/>
  <c r="B55" i="6"/>
  <c r="P54" i="6"/>
  <c r="O54" i="6"/>
  <c r="B54" i="6"/>
  <c r="P53" i="6"/>
  <c r="O53" i="6"/>
  <c r="B53" i="6"/>
  <c r="P52" i="6"/>
  <c r="B52" i="6"/>
  <c r="P51" i="6"/>
  <c r="O51" i="6"/>
  <c r="B51" i="6"/>
  <c r="P50" i="6"/>
  <c r="O50" i="6"/>
  <c r="B50" i="6"/>
  <c r="P49" i="6"/>
  <c r="O49" i="6"/>
  <c r="B49" i="6"/>
  <c r="P48" i="6"/>
  <c r="O48" i="6"/>
  <c r="B48" i="6"/>
  <c r="P47" i="6"/>
  <c r="O47" i="6"/>
  <c r="B47" i="6"/>
  <c r="O46" i="6"/>
  <c r="B46" i="6"/>
  <c r="O45" i="6"/>
  <c r="B45" i="6"/>
  <c r="O44" i="6"/>
  <c r="B44" i="6"/>
  <c r="O43" i="6"/>
  <c r="B43" i="6"/>
  <c r="O42" i="6"/>
  <c r="B42" i="6"/>
  <c r="O41" i="6"/>
  <c r="B41" i="6"/>
  <c r="O40" i="6"/>
  <c r="B40" i="6"/>
  <c r="O39" i="6"/>
  <c r="B39" i="6"/>
  <c r="O38" i="6"/>
  <c r="B38" i="6"/>
  <c r="B37" i="6"/>
  <c r="O36" i="6"/>
  <c r="B36" i="6"/>
  <c r="O35" i="6"/>
  <c r="B35" i="6"/>
  <c r="O34" i="6"/>
  <c r="B34" i="6"/>
  <c r="O33" i="6"/>
  <c r="B33" i="6"/>
  <c r="O32" i="6"/>
  <c r="B32" i="6"/>
  <c r="O31" i="6"/>
  <c r="B31" i="6"/>
  <c r="O30" i="6"/>
  <c r="B30" i="6"/>
  <c r="O29" i="6"/>
  <c r="B29" i="6"/>
  <c r="O28" i="6"/>
  <c r="B28" i="6"/>
  <c r="O27" i="6"/>
  <c r="B27" i="6"/>
  <c r="O26" i="6"/>
  <c r="B26" i="6"/>
  <c r="O25" i="6"/>
  <c r="B25" i="6"/>
  <c r="O24" i="6"/>
  <c r="B24" i="6"/>
  <c r="O23" i="6"/>
  <c r="B23" i="6"/>
  <c r="O22" i="6"/>
  <c r="B22" i="6"/>
  <c r="O21" i="6"/>
  <c r="B21" i="6"/>
  <c r="O20" i="6"/>
  <c r="B20" i="6"/>
  <c r="O19" i="6"/>
  <c r="B19" i="6"/>
  <c r="O18" i="6"/>
  <c r="B18" i="6"/>
  <c r="O17" i="6"/>
  <c r="B17" i="6"/>
  <c r="O16" i="6"/>
  <c r="B16" i="6"/>
  <c r="O15" i="6"/>
  <c r="B15" i="6"/>
  <c r="O14" i="6"/>
  <c r="B14" i="6"/>
  <c r="O13" i="6"/>
  <c r="B13" i="6"/>
  <c r="O12" i="6"/>
  <c r="B12" i="6"/>
  <c r="O11" i="6"/>
  <c r="B11" i="6"/>
  <c r="O10" i="6"/>
  <c r="B10" i="6"/>
  <c r="O9" i="6"/>
  <c r="B9" i="6"/>
  <c r="O7" i="6"/>
  <c r="B7" i="6"/>
  <c r="O3" i="6"/>
  <c r="H3" i="6"/>
  <c r="B3" i="6"/>
  <c r="H7" i="5" l="1"/>
  <c r="H3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9" i="5"/>
  <c r="B7" i="5"/>
  <c r="B3" i="5"/>
  <c r="P148" i="5" l="1"/>
  <c r="O148" i="5"/>
  <c r="P144" i="5"/>
  <c r="O144" i="5"/>
  <c r="P143" i="5"/>
  <c r="O143" i="5"/>
  <c r="P141" i="5"/>
  <c r="O141" i="5"/>
  <c r="P140" i="5"/>
  <c r="O140" i="5"/>
  <c r="P139" i="5"/>
  <c r="O139" i="5"/>
  <c r="P138" i="5"/>
  <c r="O138" i="5"/>
  <c r="P137" i="5"/>
  <c r="O137" i="5"/>
  <c r="P136" i="5"/>
  <c r="O136" i="5"/>
  <c r="P135" i="5"/>
  <c r="O135" i="5"/>
  <c r="P134" i="5"/>
  <c r="O134" i="5"/>
  <c r="P133" i="5"/>
  <c r="O133" i="5"/>
  <c r="P132" i="5"/>
  <c r="O132" i="5"/>
  <c r="P131" i="5"/>
  <c r="O131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P120" i="5"/>
  <c r="O120" i="5"/>
  <c r="P119" i="5"/>
  <c r="O119" i="5"/>
  <c r="P118" i="5"/>
  <c r="O118" i="5"/>
  <c r="P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P108" i="5"/>
  <c r="O108" i="5"/>
  <c r="P107" i="5"/>
  <c r="P106" i="5"/>
  <c r="P105" i="5"/>
  <c r="P104" i="5"/>
  <c r="P103" i="5"/>
  <c r="P102" i="5"/>
  <c r="P101" i="5"/>
  <c r="P100" i="5"/>
  <c r="P99" i="5"/>
  <c r="P98" i="5"/>
  <c r="P97" i="5"/>
  <c r="O97" i="5"/>
  <c r="P96" i="5"/>
  <c r="P95" i="5"/>
  <c r="O95" i="5"/>
  <c r="P94" i="5"/>
  <c r="O94" i="5"/>
  <c r="P93" i="5"/>
  <c r="O93" i="5"/>
  <c r="P92" i="5"/>
  <c r="O92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P54" i="5"/>
  <c r="O54" i="5"/>
  <c r="P53" i="5"/>
  <c r="O53" i="5"/>
  <c r="P52" i="5"/>
  <c r="P51" i="5"/>
  <c r="O51" i="5"/>
  <c r="P50" i="5"/>
  <c r="O50" i="5"/>
  <c r="P49" i="5"/>
  <c r="O49" i="5"/>
  <c r="P48" i="5"/>
  <c r="O48" i="5"/>
  <c r="P47" i="5"/>
  <c r="O47" i="5"/>
  <c r="O46" i="5"/>
  <c r="O45" i="5"/>
  <c r="O44" i="5"/>
  <c r="O43" i="5"/>
  <c r="O42" i="5"/>
  <c r="O41" i="5"/>
  <c r="O40" i="5"/>
  <c r="O39" i="5"/>
  <c r="O38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7" i="5"/>
  <c r="O3" i="5"/>
  <c r="H141" i="6" l="1"/>
  <c r="I52" i="6"/>
  <c r="J11" i="5"/>
  <c r="J147" i="5"/>
  <c r="I146" i="5"/>
  <c r="J151" i="6"/>
  <c r="I151" i="6"/>
  <c r="J148" i="5"/>
  <c r="I148" i="5"/>
  <c r="H148" i="5"/>
  <c r="J149" i="6"/>
  <c r="H151" i="6"/>
  <c r="I149" i="6"/>
  <c r="J150" i="6"/>
  <c r="I150" i="6"/>
  <c r="I147" i="5"/>
  <c r="K147" i="5" s="1"/>
  <c r="J146" i="5"/>
  <c r="I148" i="4"/>
  <c r="I127" i="4"/>
  <c r="I113" i="4"/>
  <c r="I112" i="4"/>
  <c r="I97" i="4"/>
  <c r="I75" i="4"/>
  <c r="I68" i="4"/>
  <c r="I67" i="4"/>
  <c r="I57" i="4"/>
  <c r="I48" i="4"/>
  <c r="I21" i="4"/>
  <c r="I14" i="4"/>
  <c r="I147" i="4"/>
  <c r="I145" i="4"/>
  <c r="I142" i="4"/>
  <c r="I128" i="4"/>
  <c r="I136" i="4"/>
  <c r="I135" i="4"/>
  <c r="I131" i="4"/>
  <c r="I146" i="4"/>
  <c r="I130" i="4"/>
  <c r="I119" i="4"/>
  <c r="K146" i="5" l="1"/>
  <c r="J114" i="2"/>
  <c r="H114" i="2"/>
  <c r="I114" i="2"/>
  <c r="H57" i="5"/>
  <c r="H134" i="2"/>
  <c r="I121" i="2"/>
  <c r="J132" i="2"/>
  <c r="H117" i="2"/>
  <c r="H131" i="2"/>
  <c r="I124" i="2"/>
  <c r="H122" i="2"/>
  <c r="J123" i="2"/>
  <c r="H133" i="2"/>
  <c r="I125" i="2"/>
  <c r="J117" i="2"/>
  <c r="H121" i="2"/>
  <c r="I132" i="2"/>
  <c r="H130" i="2"/>
  <c r="J131" i="2"/>
  <c r="J134" i="2"/>
  <c r="J133" i="2"/>
  <c r="I118" i="2"/>
  <c r="I129" i="2"/>
  <c r="H135" i="2"/>
  <c r="J128" i="2"/>
  <c r="I130" i="2"/>
  <c r="H127" i="2"/>
  <c r="I120" i="2"/>
  <c r="H118" i="2"/>
  <c r="J119" i="2"/>
  <c r="I133" i="2"/>
  <c r="J125" i="2"/>
  <c r="K125" i="2" s="1"/>
  <c r="H129" i="2"/>
  <c r="I134" i="2"/>
  <c r="H124" i="2"/>
  <c r="J122" i="2"/>
  <c r="I119" i="2"/>
  <c r="J121" i="2"/>
  <c r="K121" i="2" s="1"/>
  <c r="H125" i="2"/>
  <c r="I117" i="2"/>
  <c r="I131" i="2"/>
  <c r="J124" i="2"/>
  <c r="K124" i="2" s="1"/>
  <c r="I126" i="2"/>
  <c r="H123" i="2"/>
  <c r="J120" i="2"/>
  <c r="K120" i="2" s="1"/>
  <c r="I122" i="2"/>
  <c r="H119" i="2"/>
  <c r="J135" i="2"/>
  <c r="I128" i="2"/>
  <c r="H126" i="2"/>
  <c r="J127" i="2"/>
  <c r="H120" i="2"/>
  <c r="J118" i="2"/>
  <c r="J129" i="2"/>
  <c r="K129" i="2" s="1"/>
  <c r="I135" i="2"/>
  <c r="H132" i="2"/>
  <c r="J130" i="2"/>
  <c r="K130" i="2" s="1"/>
  <c r="I127" i="2"/>
  <c r="H128" i="2"/>
  <c r="J126" i="2"/>
  <c r="K126" i="2" s="1"/>
  <c r="I123" i="2"/>
  <c r="H116" i="2"/>
  <c r="H115" i="2"/>
  <c r="J115" i="2"/>
  <c r="I116" i="2"/>
  <c r="I115" i="2"/>
  <c r="J116" i="2"/>
  <c r="H111" i="2"/>
  <c r="J113" i="2"/>
  <c r="I113" i="2"/>
  <c r="I112" i="2"/>
  <c r="J111" i="2"/>
  <c r="I111" i="2"/>
  <c r="H113" i="2"/>
  <c r="J112" i="2"/>
  <c r="K112" i="2" s="1"/>
  <c r="H112" i="2"/>
  <c r="H107" i="2"/>
  <c r="J108" i="2"/>
  <c r="I110" i="2"/>
  <c r="J109" i="2"/>
  <c r="I109" i="2"/>
  <c r="H109" i="2"/>
  <c r="I108" i="2"/>
  <c r="H110" i="2"/>
  <c r="H108" i="2"/>
  <c r="J107" i="2"/>
  <c r="I107" i="2"/>
  <c r="J110" i="2"/>
  <c r="I105" i="2"/>
  <c r="J105" i="2"/>
  <c r="H105" i="2"/>
  <c r="H79" i="2"/>
  <c r="H106" i="2"/>
  <c r="J80" i="2"/>
  <c r="H90" i="2"/>
  <c r="I89" i="2"/>
  <c r="I80" i="2"/>
  <c r="I90" i="2"/>
  <c r="J84" i="2"/>
  <c r="H81" i="2"/>
  <c r="H89" i="2"/>
  <c r="I91" i="2"/>
  <c r="J86" i="2"/>
  <c r="H77" i="2"/>
  <c r="H95" i="2"/>
  <c r="I102" i="2"/>
  <c r="J100" i="2"/>
  <c r="J96" i="2"/>
  <c r="J99" i="2"/>
  <c r="J101" i="2"/>
  <c r="J93" i="2"/>
  <c r="I101" i="2"/>
  <c r="H93" i="2"/>
  <c r="I78" i="2"/>
  <c r="J85" i="2"/>
  <c r="H91" i="2"/>
  <c r="I86" i="2"/>
  <c r="I85" i="2"/>
  <c r="J91" i="2"/>
  <c r="J82" i="2"/>
  <c r="H80" i="2"/>
  <c r="H86" i="2"/>
  <c r="H92" i="2"/>
  <c r="H87" i="2"/>
  <c r="I82" i="2"/>
  <c r="H103" i="2"/>
  <c r="H101" i="2"/>
  <c r="J94" i="2"/>
  <c r="H104" i="2"/>
  <c r="I98" i="2"/>
  <c r="H94" i="2"/>
  <c r="I97" i="2"/>
  <c r="I103" i="2"/>
  <c r="H97" i="2"/>
  <c r="J79" i="2"/>
  <c r="J78" i="2"/>
  <c r="J92" i="2"/>
  <c r="J87" i="2"/>
  <c r="J89" i="2"/>
  <c r="K89" i="2" s="1"/>
  <c r="I92" i="2"/>
  <c r="I83" i="2"/>
  <c r="H85" i="2"/>
  <c r="I87" i="2"/>
  <c r="H82" i="2"/>
  <c r="I88" i="2"/>
  <c r="J83" i="2"/>
  <c r="J77" i="2"/>
  <c r="I94" i="2"/>
  <c r="H96" i="2"/>
  <c r="H99" i="2"/>
  <c r="J95" i="2"/>
  <c r="I93" i="2"/>
  <c r="I100" i="2"/>
  <c r="I96" i="2"/>
  <c r="H100" i="2"/>
  <c r="H98" i="2"/>
  <c r="I79" i="2"/>
  <c r="H78" i="2"/>
  <c r="H88" i="2"/>
  <c r="I81" i="2"/>
  <c r="J106" i="2"/>
  <c r="H84" i="2"/>
  <c r="J81" i="2"/>
  <c r="J88" i="2"/>
  <c r="H83" i="2"/>
  <c r="I106" i="2"/>
  <c r="I84" i="2"/>
  <c r="J90" i="2"/>
  <c r="I77" i="2"/>
  <c r="I104" i="2"/>
  <c r="J98" i="2"/>
  <c r="K98" i="2" s="1"/>
  <c r="J103" i="2"/>
  <c r="J97" i="2"/>
  <c r="K97" i="2" s="1"/>
  <c r="I99" i="2"/>
  <c r="J104" i="2"/>
  <c r="J102" i="2"/>
  <c r="K102" i="2" s="1"/>
  <c r="I95" i="2"/>
  <c r="H102" i="2"/>
  <c r="I68" i="2"/>
  <c r="I67" i="2"/>
  <c r="H75" i="2"/>
  <c r="J73" i="2"/>
  <c r="I70" i="2"/>
  <c r="J69" i="2"/>
  <c r="H68" i="2"/>
  <c r="H70" i="2"/>
  <c r="J76" i="2"/>
  <c r="H64" i="2"/>
  <c r="J68" i="2"/>
  <c r="J71" i="2"/>
  <c r="I75" i="2"/>
  <c r="J67" i="2"/>
  <c r="J70" i="2"/>
  <c r="I76" i="2"/>
  <c r="I71" i="2"/>
  <c r="H66" i="2"/>
  <c r="H74" i="2"/>
  <c r="H72" i="2"/>
  <c r="H69" i="2"/>
  <c r="I72" i="2"/>
  <c r="H65" i="2"/>
  <c r="I64" i="2"/>
  <c r="H76" i="2"/>
  <c r="H71" i="2"/>
  <c r="J65" i="2"/>
  <c r="J75" i="2"/>
  <c r="I73" i="2"/>
  <c r="I74" i="2"/>
  <c r="I69" i="2"/>
  <c r="J72" i="2"/>
  <c r="I65" i="2"/>
  <c r="J64" i="2"/>
  <c r="J74" i="2"/>
  <c r="H73" i="2"/>
  <c r="J66" i="2"/>
  <c r="I66" i="2"/>
  <c r="H67" i="2"/>
  <c r="H90" i="5"/>
  <c r="H125" i="5"/>
  <c r="H120" i="5"/>
  <c r="H121" i="5"/>
  <c r="H60" i="2"/>
  <c r="H62" i="2"/>
  <c r="H61" i="2"/>
  <c r="H63" i="2"/>
  <c r="H59" i="2"/>
  <c r="H76" i="5"/>
  <c r="H58" i="2"/>
  <c r="I58" i="2"/>
  <c r="J63" i="2"/>
  <c r="I61" i="2"/>
  <c r="J61" i="2"/>
  <c r="I59" i="2"/>
  <c r="J59" i="2"/>
  <c r="J62" i="2"/>
  <c r="I63" i="2"/>
  <c r="J60" i="2"/>
  <c r="J58" i="2"/>
  <c r="I62" i="2"/>
  <c r="I60" i="2"/>
  <c r="J51" i="2"/>
  <c r="J54" i="2"/>
  <c r="J56" i="2"/>
  <c r="H52" i="2"/>
  <c r="I51" i="2"/>
  <c r="H54" i="2"/>
  <c r="H50" i="2"/>
  <c r="H57" i="2"/>
  <c r="I54" i="2"/>
  <c r="I57" i="2"/>
  <c r="I50" i="2"/>
  <c r="J55" i="2"/>
  <c r="J50" i="2"/>
  <c r="I55" i="2"/>
  <c r="J49" i="2"/>
  <c r="H49" i="2"/>
  <c r="I56" i="2"/>
  <c r="H55" i="2"/>
  <c r="H53" i="2"/>
  <c r="I53" i="2"/>
  <c r="I52" i="2"/>
  <c r="J57" i="2"/>
  <c r="H56" i="2"/>
  <c r="I49" i="2"/>
  <c r="H51" i="2"/>
  <c r="J53" i="2"/>
  <c r="J52" i="2"/>
  <c r="J48" i="2"/>
  <c r="J43" i="2"/>
  <c r="H44" i="2"/>
  <c r="I44" i="2"/>
  <c r="H48" i="2"/>
  <c r="H43" i="2"/>
  <c r="J45" i="2"/>
  <c r="J47" i="2"/>
  <c r="I45" i="2"/>
  <c r="I48" i="2"/>
  <c r="J44" i="2"/>
  <c r="I47" i="2"/>
  <c r="H45" i="2"/>
  <c r="I43" i="2"/>
  <c r="J46" i="2"/>
  <c r="H46" i="2"/>
  <c r="I46" i="2"/>
  <c r="H47" i="2"/>
  <c r="H22" i="5"/>
  <c r="H16" i="5"/>
  <c r="H89" i="5"/>
  <c r="H59" i="5"/>
  <c r="H109" i="5"/>
  <c r="H63" i="5"/>
  <c r="H141" i="5"/>
  <c r="H132" i="5"/>
  <c r="H58" i="5"/>
  <c r="H37" i="2"/>
  <c r="I37" i="2"/>
  <c r="J42" i="2"/>
  <c r="H42" i="2"/>
  <c r="I38" i="2"/>
  <c r="J38" i="2"/>
  <c r="J37" i="2"/>
  <c r="H38" i="2"/>
  <c r="I42" i="2"/>
  <c r="I39" i="2"/>
  <c r="J39" i="2"/>
  <c r="H40" i="2"/>
  <c r="H39" i="2"/>
  <c r="H41" i="2"/>
  <c r="I41" i="2"/>
  <c r="I40" i="2"/>
  <c r="J40" i="2"/>
  <c r="J41" i="2"/>
  <c r="H34" i="2"/>
  <c r="J35" i="2"/>
  <c r="I32" i="2"/>
  <c r="J32" i="2"/>
  <c r="I35" i="2"/>
  <c r="I36" i="2"/>
  <c r="J36" i="2"/>
  <c r="H36" i="2"/>
  <c r="H32" i="2"/>
  <c r="H33" i="2"/>
  <c r="I33" i="2"/>
  <c r="J33" i="2"/>
  <c r="I34" i="2"/>
  <c r="J34" i="2"/>
  <c r="H35" i="2"/>
  <c r="H34" i="5"/>
  <c r="H146" i="5"/>
  <c r="H77" i="5"/>
  <c r="H78" i="5"/>
  <c r="H95" i="5"/>
  <c r="J115" i="5"/>
  <c r="J31" i="2"/>
  <c r="I26" i="2"/>
  <c r="I25" i="2"/>
  <c r="I27" i="2"/>
  <c r="I28" i="2"/>
  <c r="I30" i="2"/>
  <c r="H25" i="2"/>
  <c r="I31" i="2"/>
  <c r="H26" i="2"/>
  <c r="J26" i="2"/>
  <c r="K26" i="2" s="1"/>
  <c r="H27" i="2"/>
  <c r="H28" i="2"/>
  <c r="H31" i="2"/>
  <c r="H24" i="2"/>
  <c r="H29" i="2"/>
  <c r="J23" i="2"/>
  <c r="H30" i="2"/>
  <c r="J24" i="2"/>
  <c r="J25" i="2"/>
  <c r="J27" i="2"/>
  <c r="I29" i="2"/>
  <c r="J28" i="2"/>
  <c r="I23" i="2"/>
  <c r="J29" i="2"/>
  <c r="I24" i="2"/>
  <c r="J30" i="2"/>
  <c r="H23" i="2"/>
  <c r="H108" i="5"/>
  <c r="H41" i="5"/>
  <c r="H53" i="5"/>
  <c r="J15" i="5"/>
  <c r="H38" i="5"/>
  <c r="H18" i="5"/>
  <c r="H111" i="5"/>
  <c r="H88" i="5"/>
  <c r="H52" i="5"/>
  <c r="J130" i="5"/>
  <c r="J113" i="5"/>
  <c r="I95" i="5"/>
  <c r="H137" i="5"/>
  <c r="H93" i="5"/>
  <c r="H94" i="5"/>
  <c r="H79" i="5"/>
  <c r="H56" i="5"/>
  <c r="H92" i="5"/>
  <c r="H13" i="5"/>
  <c r="H127" i="5"/>
  <c r="I92" i="5"/>
  <c r="H61" i="5"/>
  <c r="H62" i="5"/>
  <c r="H145" i="5"/>
  <c r="H133" i="5"/>
  <c r="H136" i="5"/>
  <c r="H73" i="5"/>
  <c r="H105" i="5"/>
  <c r="H74" i="5"/>
  <c r="H110" i="5"/>
  <c r="H91" i="5"/>
  <c r="H60" i="5"/>
  <c r="H131" i="5"/>
  <c r="H55" i="5"/>
  <c r="H16" i="2"/>
  <c r="H19" i="2"/>
  <c r="H17" i="2"/>
  <c r="I16" i="2"/>
  <c r="J17" i="2"/>
  <c r="I17" i="2"/>
  <c r="J18" i="2"/>
  <c r="I19" i="2"/>
  <c r="I18" i="2"/>
  <c r="J16" i="2"/>
  <c r="J19" i="2"/>
  <c r="H18" i="2"/>
  <c r="J33" i="5"/>
  <c r="J44" i="5"/>
  <c r="I19" i="5"/>
  <c r="I48" i="5"/>
  <c r="J31" i="5"/>
  <c r="H17" i="5"/>
  <c r="J46" i="5"/>
  <c r="H28" i="5"/>
  <c r="H106" i="5"/>
  <c r="H75" i="5"/>
  <c r="H107" i="5"/>
  <c r="H72" i="5"/>
  <c r="H104" i="5"/>
  <c r="H37" i="5"/>
  <c r="H47" i="5"/>
  <c r="H40" i="5"/>
  <c r="H12" i="5"/>
  <c r="I145" i="5"/>
  <c r="I33" i="5"/>
  <c r="J17" i="5"/>
  <c r="J110" i="5"/>
  <c r="J136" i="5"/>
  <c r="H33" i="5"/>
  <c r="H43" i="5"/>
  <c r="H29" i="5"/>
  <c r="J135" i="5"/>
  <c r="I81" i="5"/>
  <c r="I62" i="5"/>
  <c r="J136" i="6"/>
  <c r="I120" i="5"/>
  <c r="I67" i="5"/>
  <c r="J92" i="5"/>
  <c r="I128" i="6"/>
  <c r="I61" i="5"/>
  <c r="H147" i="5"/>
  <c r="H129" i="5"/>
  <c r="H49" i="5"/>
  <c r="H30" i="5"/>
  <c r="H14" i="5"/>
  <c r="H128" i="5"/>
  <c r="H65" i="5"/>
  <c r="H81" i="5"/>
  <c r="H97" i="5"/>
  <c r="H113" i="5"/>
  <c r="H66" i="5"/>
  <c r="H82" i="5"/>
  <c r="H98" i="5"/>
  <c r="H114" i="5"/>
  <c r="H67" i="5"/>
  <c r="H83" i="5"/>
  <c r="H99" i="5"/>
  <c r="H115" i="5"/>
  <c r="H64" i="5"/>
  <c r="H80" i="5"/>
  <c r="H96" i="5"/>
  <c r="H112" i="5"/>
  <c r="H48" i="5"/>
  <c r="H25" i="5"/>
  <c r="H123" i="5"/>
  <c r="H32" i="5"/>
  <c r="H42" i="5"/>
  <c r="H21" i="5"/>
  <c r="H36" i="5"/>
  <c r="H144" i="5"/>
  <c r="J103" i="5"/>
  <c r="J114" i="5"/>
  <c r="I129" i="5"/>
  <c r="I140" i="5"/>
  <c r="I76" i="5"/>
  <c r="J62" i="5"/>
  <c r="I17" i="5"/>
  <c r="I131" i="5"/>
  <c r="I35" i="5"/>
  <c r="J97" i="5"/>
  <c r="I126" i="5"/>
  <c r="I46" i="5"/>
  <c r="J76" i="5"/>
  <c r="H142" i="6"/>
  <c r="H138" i="6"/>
  <c r="H130" i="6"/>
  <c r="J99" i="5"/>
  <c r="J94" i="5"/>
  <c r="I104" i="5"/>
  <c r="I29" i="5"/>
  <c r="J141" i="5"/>
  <c r="J56" i="5"/>
  <c r="H45" i="5"/>
  <c r="H26" i="5"/>
  <c r="H140" i="5"/>
  <c r="H124" i="5"/>
  <c r="H69" i="5"/>
  <c r="H85" i="5"/>
  <c r="H101" i="5"/>
  <c r="H117" i="5"/>
  <c r="H70" i="5"/>
  <c r="H86" i="5"/>
  <c r="H102" i="5"/>
  <c r="H118" i="5"/>
  <c r="H71" i="5"/>
  <c r="H87" i="5"/>
  <c r="H103" i="5"/>
  <c r="H119" i="5"/>
  <c r="H68" i="5"/>
  <c r="H84" i="5"/>
  <c r="H100" i="5"/>
  <c r="H116" i="5"/>
  <c r="H44" i="5"/>
  <c r="H51" i="5"/>
  <c r="H24" i="5"/>
  <c r="H39" i="5"/>
  <c r="H135" i="5"/>
  <c r="H143" i="5"/>
  <c r="J87" i="5"/>
  <c r="J98" i="5"/>
  <c r="I113" i="5"/>
  <c r="I124" i="5"/>
  <c r="J63" i="5"/>
  <c r="I64" i="5"/>
  <c r="I115" i="5"/>
  <c r="J65" i="5"/>
  <c r="I110" i="5"/>
  <c r="J140" i="5"/>
  <c r="I140" i="6"/>
  <c r="H134" i="6"/>
  <c r="J124" i="6"/>
  <c r="J83" i="5"/>
  <c r="I109" i="5"/>
  <c r="J59" i="5"/>
  <c r="I143" i="5"/>
  <c r="J77" i="5"/>
  <c r="H20" i="5"/>
  <c r="H139" i="5"/>
  <c r="J82" i="5"/>
  <c r="I97" i="5"/>
  <c r="I108" i="5"/>
  <c r="I65" i="5"/>
  <c r="I99" i="5"/>
  <c r="J129" i="5"/>
  <c r="I94" i="5"/>
  <c r="J108" i="5"/>
  <c r="J140" i="6"/>
  <c r="I132" i="6"/>
  <c r="H126" i="6"/>
  <c r="J126" i="5"/>
  <c r="I77" i="5"/>
  <c r="I111" i="5"/>
  <c r="I138" i="5"/>
  <c r="I15" i="2"/>
  <c r="I12" i="2"/>
  <c r="J12" i="2"/>
  <c r="H13" i="2"/>
  <c r="I13" i="2"/>
  <c r="H12" i="2"/>
  <c r="J15" i="2"/>
  <c r="J11" i="2"/>
  <c r="H10" i="2"/>
  <c r="I14" i="2"/>
  <c r="H14" i="2"/>
  <c r="J10" i="2"/>
  <c r="J14" i="2"/>
  <c r="H15" i="2"/>
  <c r="H11" i="2"/>
  <c r="I10" i="2"/>
  <c r="J13" i="2"/>
  <c r="K13" i="2" s="1"/>
  <c r="H9" i="2"/>
  <c r="I11" i="2"/>
  <c r="J9" i="2"/>
  <c r="I4" i="2"/>
  <c r="I3" i="2"/>
  <c r="I5" i="2"/>
  <c r="I7" i="2"/>
  <c r="I9" i="2"/>
  <c r="I8" i="2"/>
  <c r="I6" i="2"/>
  <c r="H41" i="6"/>
  <c r="J27" i="5"/>
  <c r="I15" i="5"/>
  <c r="I60" i="5"/>
  <c r="I106" i="5"/>
  <c r="J8" i="2"/>
  <c r="J7" i="2"/>
  <c r="J6" i="2"/>
  <c r="K6" i="2" s="1"/>
  <c r="J5" i="2"/>
  <c r="J131" i="6"/>
  <c r="H140" i="6"/>
  <c r="J25" i="6"/>
  <c r="H145" i="6"/>
  <c r="I135" i="6"/>
  <c r="J127" i="6"/>
  <c r="J54" i="5"/>
  <c r="J68" i="5"/>
  <c r="I134" i="6"/>
  <c r="J17" i="6"/>
  <c r="H50" i="6"/>
  <c r="I59" i="5"/>
  <c r="I124" i="6"/>
  <c r="J143" i="6"/>
  <c r="J135" i="6"/>
  <c r="I127" i="6"/>
  <c r="J143" i="5"/>
  <c r="I123" i="5"/>
  <c r="H149" i="6"/>
  <c r="I130" i="6"/>
  <c r="J139" i="6"/>
  <c r="I131" i="6"/>
  <c r="J79" i="5"/>
  <c r="J105" i="5"/>
  <c r="I148" i="6"/>
  <c r="J133" i="5"/>
  <c r="J29" i="6"/>
  <c r="H42" i="6"/>
  <c r="J13" i="5"/>
  <c r="J44" i="6"/>
  <c r="J25" i="5"/>
  <c r="I42" i="5"/>
  <c r="J21" i="6"/>
  <c r="J29" i="5"/>
  <c r="I90" i="5"/>
  <c r="J120" i="5"/>
  <c r="J40" i="6"/>
  <c r="J90" i="5"/>
  <c r="I72" i="5"/>
  <c r="I93" i="5"/>
  <c r="I88" i="5"/>
  <c r="J42" i="5"/>
  <c r="I44" i="5"/>
  <c r="I79" i="5"/>
  <c r="J109" i="5"/>
  <c r="I74" i="5"/>
  <c r="J88" i="5"/>
  <c r="J33" i="6"/>
  <c r="I86" i="5"/>
  <c r="I31" i="5"/>
  <c r="J93" i="5"/>
  <c r="J72" i="5"/>
  <c r="I123" i="6"/>
  <c r="J71" i="5"/>
  <c r="J3" i="2"/>
  <c r="J4" i="2"/>
  <c r="K4" i="2" s="1"/>
  <c r="J107" i="5"/>
  <c r="H6" i="2"/>
  <c r="H5" i="2"/>
  <c r="H8" i="2"/>
  <c r="H7" i="2"/>
  <c r="J67" i="5"/>
  <c r="H4" i="2"/>
  <c r="H22" i="2"/>
  <c r="H20" i="2"/>
  <c r="H54" i="6"/>
  <c r="H21" i="2"/>
  <c r="H35" i="6"/>
  <c r="I38" i="5"/>
  <c r="I17" i="6"/>
  <c r="J48" i="6"/>
  <c r="H31" i="6"/>
  <c r="H15" i="5"/>
  <c r="H27" i="6"/>
  <c r="K62" i="5"/>
  <c r="I133" i="6"/>
  <c r="H128" i="6"/>
  <c r="J50" i="5"/>
  <c r="I83" i="5"/>
  <c r="J145" i="5"/>
  <c r="J81" i="5"/>
  <c r="I142" i="5"/>
  <c r="I78" i="5"/>
  <c r="J124" i="5"/>
  <c r="J60" i="5"/>
  <c r="H146" i="6"/>
  <c r="I136" i="6"/>
  <c r="J132" i="6"/>
  <c r="J128" i="6"/>
  <c r="J131" i="5"/>
  <c r="J142" i="5"/>
  <c r="J78" i="5"/>
  <c r="I136" i="5"/>
  <c r="J75" i="5"/>
  <c r="J58" i="5"/>
  <c r="I13" i="5"/>
  <c r="I127" i="5"/>
  <c r="I63" i="5"/>
  <c r="J125" i="5"/>
  <c r="J61" i="5"/>
  <c r="I122" i="5"/>
  <c r="I58" i="5"/>
  <c r="J104" i="5"/>
  <c r="J40" i="5"/>
  <c r="H142" i="5"/>
  <c r="H138" i="5"/>
  <c r="H134" i="5"/>
  <c r="H130" i="5"/>
  <c r="H126" i="5"/>
  <c r="H122" i="5"/>
  <c r="H54" i="5"/>
  <c r="H50" i="5"/>
  <c r="H46" i="5"/>
  <c r="J39" i="6"/>
  <c r="J37" i="6"/>
  <c r="I38" i="6"/>
  <c r="H35" i="5"/>
  <c r="H31" i="5"/>
  <c r="H27" i="5"/>
  <c r="H23" i="5"/>
  <c r="H19" i="5"/>
  <c r="J127" i="5"/>
  <c r="J138" i="5"/>
  <c r="J74" i="5"/>
  <c r="I116" i="5"/>
  <c r="J55" i="5"/>
  <c r="J38" i="5"/>
  <c r="I56" i="5"/>
  <c r="I107" i="5"/>
  <c r="I27" i="5"/>
  <c r="J89" i="5"/>
  <c r="I134" i="5"/>
  <c r="I70" i="5"/>
  <c r="J132" i="5"/>
  <c r="I147" i="6"/>
  <c r="J148" i="6"/>
  <c r="H150" i="6"/>
  <c r="J138" i="6"/>
  <c r="H136" i="6"/>
  <c r="J134" i="5"/>
  <c r="J117" i="5"/>
  <c r="I145" i="6"/>
  <c r="H135" i="6"/>
  <c r="I143" i="6"/>
  <c r="I139" i="6"/>
  <c r="H137" i="6"/>
  <c r="H133" i="6"/>
  <c r="H129" i="6"/>
  <c r="J123" i="6"/>
  <c r="J52" i="6"/>
  <c r="I48" i="6"/>
  <c r="H46" i="6"/>
  <c r="H39" i="6"/>
  <c r="H40" i="6"/>
  <c r="I40" i="6"/>
  <c r="I33" i="6"/>
  <c r="I29" i="6"/>
  <c r="I25" i="6"/>
  <c r="I21" i="6"/>
  <c r="H19" i="6"/>
  <c r="H15" i="6"/>
  <c r="J111" i="5"/>
  <c r="J122" i="5"/>
  <c r="I105" i="5"/>
  <c r="I100" i="5"/>
  <c r="J23" i="5"/>
  <c r="I73" i="5"/>
  <c r="I40" i="5"/>
  <c r="I91" i="5"/>
  <c r="J137" i="5"/>
  <c r="J73" i="5"/>
  <c r="I118" i="5"/>
  <c r="I54" i="5"/>
  <c r="J116" i="5"/>
  <c r="I146" i="6"/>
  <c r="J146" i="6"/>
  <c r="I142" i="6"/>
  <c r="I138" i="6"/>
  <c r="H132" i="6"/>
  <c r="J126" i="6"/>
  <c r="J102" i="5"/>
  <c r="I52" i="5"/>
  <c r="I130" i="5"/>
  <c r="J141" i="6"/>
  <c r="H125" i="6"/>
  <c r="I44" i="6"/>
  <c r="J38" i="6"/>
  <c r="I37" i="6"/>
  <c r="I39" i="6"/>
  <c r="H23" i="6"/>
  <c r="J95" i="5"/>
  <c r="J106" i="5"/>
  <c r="I89" i="5"/>
  <c r="I84" i="5"/>
  <c r="J70" i="5"/>
  <c r="I57" i="5"/>
  <c r="I139" i="5"/>
  <c r="I75" i="5"/>
  <c r="J121" i="5"/>
  <c r="J57" i="5"/>
  <c r="I102" i="5"/>
  <c r="J100" i="5"/>
  <c r="J147" i="6"/>
  <c r="H148" i="6"/>
  <c r="J142" i="6"/>
  <c r="J134" i="6"/>
  <c r="J130" i="6"/>
  <c r="I126" i="6"/>
  <c r="I85" i="5"/>
  <c r="I55" i="5"/>
  <c r="H139" i="6"/>
  <c r="I21" i="2"/>
  <c r="I22" i="2"/>
  <c r="I32" i="5"/>
  <c r="I20" i="2"/>
  <c r="J19" i="5"/>
  <c r="J37" i="5"/>
  <c r="I71" i="5"/>
  <c r="I125" i="6"/>
  <c r="I94" i="6"/>
  <c r="I66" i="5"/>
  <c r="I120" i="6"/>
  <c r="I63" i="6"/>
  <c r="I37" i="5"/>
  <c r="J21" i="5"/>
  <c r="J94" i="6"/>
  <c r="I115" i="6"/>
  <c r="I92" i="6"/>
  <c r="J91" i="5"/>
  <c r="J86" i="5"/>
  <c r="I112" i="5"/>
  <c r="J35" i="5"/>
  <c r="I69" i="5"/>
  <c r="I103" i="5"/>
  <c r="I39" i="5"/>
  <c r="J101" i="5"/>
  <c r="I50" i="5"/>
  <c r="J102" i="6"/>
  <c r="H56" i="6"/>
  <c r="H81" i="6"/>
  <c r="J83" i="6"/>
  <c r="I97" i="6"/>
  <c r="I117" i="5"/>
  <c r="I96" i="5"/>
  <c r="I87" i="5"/>
  <c r="I23" i="5"/>
  <c r="J85" i="5"/>
  <c r="J112" i="5"/>
  <c r="J59" i="6"/>
  <c r="H58" i="6"/>
  <c r="I71" i="6"/>
  <c r="I55" i="6"/>
  <c r="H75" i="6"/>
  <c r="J84" i="5"/>
  <c r="J118" i="5"/>
  <c r="I101" i="5"/>
  <c r="I80" i="5"/>
  <c r="J66" i="5"/>
  <c r="I68" i="5"/>
  <c r="J69" i="5"/>
  <c r="I114" i="5"/>
  <c r="K114" i="5" s="1"/>
  <c r="J96" i="5"/>
  <c r="H90" i="6"/>
  <c r="I109" i="6"/>
  <c r="H60" i="6"/>
  <c r="J23" i="6"/>
  <c r="J52" i="5"/>
  <c r="I53" i="5"/>
  <c r="I26" i="6"/>
  <c r="I50" i="6"/>
  <c r="J41" i="6"/>
  <c r="H38" i="6"/>
  <c r="J24" i="6"/>
  <c r="J51" i="5"/>
  <c r="H32" i="6"/>
  <c r="J45" i="6"/>
  <c r="I51" i="6"/>
  <c r="I137" i="6"/>
  <c r="H131" i="6"/>
  <c r="I81" i="6"/>
  <c r="I61" i="6"/>
  <c r="J82" i="6"/>
  <c r="H108" i="6"/>
  <c r="I96" i="6"/>
  <c r="J106" i="6"/>
  <c r="H106" i="6"/>
  <c r="H92" i="6"/>
  <c r="J66" i="6"/>
  <c r="I107" i="6"/>
  <c r="J76" i="6"/>
  <c r="H101" i="6"/>
  <c r="J87" i="6"/>
  <c r="H44" i="6"/>
  <c r="J47" i="6"/>
  <c r="I28" i="5"/>
  <c r="J49" i="5"/>
  <c r="J34" i="5"/>
  <c r="J22" i="6"/>
  <c r="I144" i="5"/>
  <c r="I58" i="6"/>
  <c r="J85" i="6"/>
  <c r="J86" i="6"/>
  <c r="H107" i="6"/>
  <c r="J75" i="6"/>
  <c r="I117" i="6"/>
  <c r="I82" i="6"/>
  <c r="K82" i="6" s="1"/>
  <c r="J117" i="6"/>
  <c r="I99" i="6"/>
  <c r="J35" i="6"/>
  <c r="J119" i="5"/>
  <c r="H45" i="6"/>
  <c r="H30" i="6"/>
  <c r="H51" i="6"/>
  <c r="I30" i="5"/>
  <c r="I132" i="5"/>
  <c r="J103" i="6"/>
  <c r="H73" i="6"/>
  <c r="I116" i="6"/>
  <c r="H65" i="6"/>
  <c r="J96" i="6"/>
  <c r="I69" i="6"/>
  <c r="J113" i="6"/>
  <c r="H82" i="6"/>
  <c r="J55" i="6"/>
  <c r="H89" i="6"/>
  <c r="J63" i="6"/>
  <c r="H105" i="6"/>
  <c r="H33" i="6"/>
  <c r="I125" i="5"/>
  <c r="K125" i="5" s="1"/>
  <c r="I144" i="6"/>
  <c r="H3" i="2"/>
  <c r="J123" i="5"/>
  <c r="I133" i="5"/>
  <c r="H55" i="6"/>
  <c r="J53" i="5"/>
  <c r="H124" i="6"/>
  <c r="I119" i="5"/>
  <c r="I104" i="6"/>
  <c r="J97" i="6"/>
  <c r="I83" i="6"/>
  <c r="I74" i="6"/>
  <c r="J58" i="6"/>
  <c r="H113" i="6"/>
  <c r="I100" i="6"/>
  <c r="J95" i="6"/>
  <c r="I87" i="6"/>
  <c r="J80" i="6"/>
  <c r="H74" i="6"/>
  <c r="J61" i="6"/>
  <c r="K61" i="6" s="1"/>
  <c r="H123" i="6"/>
  <c r="J115" i="6"/>
  <c r="H97" i="6"/>
  <c r="H86" i="6"/>
  <c r="I80" i="6"/>
  <c r="H72" i="6"/>
  <c r="H63" i="6"/>
  <c r="I121" i="6"/>
  <c r="H111" i="6"/>
  <c r="J104" i="6"/>
  <c r="J91" i="6"/>
  <c r="I79" i="6"/>
  <c r="I66" i="6"/>
  <c r="J116" i="6"/>
  <c r="I59" i="6"/>
  <c r="H61" i="6"/>
  <c r="J68" i="6"/>
  <c r="I62" i="6"/>
  <c r="H76" i="6"/>
  <c r="J78" i="6"/>
  <c r="J105" i="6"/>
  <c r="H68" i="6"/>
  <c r="I73" i="6"/>
  <c r="J98" i="6"/>
  <c r="H80" i="6"/>
  <c r="H100" i="6"/>
  <c r="I60" i="6"/>
  <c r="H96" i="6"/>
  <c r="I90" i="6"/>
  <c r="H120" i="6"/>
  <c r="J112" i="6"/>
  <c r="I141" i="5"/>
  <c r="K141" i="5" s="1"/>
  <c r="I135" i="5"/>
  <c r="K135" i="5" s="1"/>
  <c r="I137" i="5"/>
  <c r="J53" i="6"/>
  <c r="I122" i="6"/>
  <c r="H103" i="6"/>
  <c r="H91" i="6"/>
  <c r="H79" i="6"/>
  <c r="J72" i="6"/>
  <c r="J57" i="6"/>
  <c r="I112" i="6"/>
  <c r="H99" i="6"/>
  <c r="J93" i="6"/>
  <c r="I86" i="6"/>
  <c r="H78" i="6"/>
  <c r="I72" i="6"/>
  <c r="J60" i="6"/>
  <c r="H122" i="6"/>
  <c r="I111" i="6"/>
  <c r="H95" i="6"/>
  <c r="H85" i="6"/>
  <c r="J79" i="6"/>
  <c r="I70" i="6"/>
  <c r="H57" i="6"/>
  <c r="H117" i="6"/>
  <c r="H109" i="6"/>
  <c r="I103" i="6"/>
  <c r="J89" i="6"/>
  <c r="I75" i="6"/>
  <c r="J65" i="6"/>
  <c r="J74" i="6"/>
  <c r="H104" i="6"/>
  <c r="I77" i="6"/>
  <c r="J90" i="6"/>
  <c r="K90" i="6" s="1"/>
  <c r="J81" i="6"/>
  <c r="I95" i="6"/>
  <c r="J99" i="6"/>
  <c r="J107" i="6"/>
  <c r="J77" i="6"/>
  <c r="I54" i="6"/>
  <c r="I106" i="6"/>
  <c r="H102" i="6"/>
  <c r="J120" i="6"/>
  <c r="K120" i="6" s="1"/>
  <c r="J69" i="6"/>
  <c r="J73" i="6"/>
  <c r="H71" i="6"/>
  <c r="J118" i="6"/>
  <c r="J71" i="6"/>
  <c r="J54" i="6"/>
  <c r="H69" i="6"/>
  <c r="H62" i="6"/>
  <c r="I102" i="6"/>
  <c r="K102" i="6" s="1"/>
  <c r="H127" i="6"/>
  <c r="J129" i="6"/>
  <c r="J133" i="6"/>
  <c r="K133" i="6" s="1"/>
  <c r="I141" i="6"/>
  <c r="K141" i="6" s="1"/>
  <c r="H147" i="6"/>
  <c r="J64" i="5"/>
  <c r="J128" i="5"/>
  <c r="I82" i="5"/>
  <c r="J144" i="6"/>
  <c r="J139" i="5"/>
  <c r="I128" i="5"/>
  <c r="I53" i="6"/>
  <c r="J122" i="6"/>
  <c r="K122" i="6" s="1"/>
  <c r="I113" i="6"/>
  <c r="K113" i="6" s="1"/>
  <c r="J100" i="6"/>
  <c r="I89" i="6"/>
  <c r="I78" i="6"/>
  <c r="I65" i="6"/>
  <c r="J119" i="6"/>
  <c r="J111" i="6"/>
  <c r="H98" i="6"/>
  <c r="J92" i="6"/>
  <c r="H83" i="6"/>
  <c r="H77" i="6"/>
  <c r="J70" i="6"/>
  <c r="I57" i="6"/>
  <c r="J121" i="6"/>
  <c r="J108" i="6"/>
  <c r="I93" i="6"/>
  <c r="J84" i="6"/>
  <c r="I76" i="6"/>
  <c r="J67" i="6"/>
  <c r="I56" i="6"/>
  <c r="H115" i="6"/>
  <c r="I108" i="6"/>
  <c r="H93" i="6"/>
  <c r="I84" i="6"/>
  <c r="H70" i="6"/>
  <c r="I68" i="6"/>
  <c r="I98" i="6"/>
  <c r="H84" i="6"/>
  <c r="H88" i="6"/>
  <c r="H67" i="6"/>
  <c r="I105" i="6"/>
  <c r="I119" i="6"/>
  <c r="H118" i="6"/>
  <c r="H121" i="6"/>
  <c r="H94" i="6"/>
  <c r="I67" i="6"/>
  <c r="I118" i="6"/>
  <c r="J62" i="6"/>
  <c r="K62" i="6" s="1"/>
  <c r="I91" i="6"/>
  <c r="I88" i="6"/>
  <c r="H59" i="6"/>
  <c r="I101" i="6"/>
  <c r="J56" i="6"/>
  <c r="J101" i="6"/>
  <c r="J109" i="6"/>
  <c r="J88" i="6"/>
  <c r="I85" i="6"/>
  <c r="H116" i="6"/>
  <c r="J125" i="6"/>
  <c r="K125" i="6" s="1"/>
  <c r="I129" i="6"/>
  <c r="J137" i="6"/>
  <c r="K137" i="6" s="1"/>
  <c r="H143" i="6"/>
  <c r="J145" i="6"/>
  <c r="K145" i="6" s="1"/>
  <c r="J80" i="5"/>
  <c r="J144" i="5"/>
  <c r="I98" i="5"/>
  <c r="K98" i="5" s="1"/>
  <c r="H36" i="6"/>
  <c r="I34" i="5"/>
  <c r="I41" i="5"/>
  <c r="H34" i="6"/>
  <c r="J32" i="5"/>
  <c r="J36" i="5"/>
  <c r="J43" i="6"/>
  <c r="I35" i="6"/>
  <c r="K35" i="6" s="1"/>
  <c r="I34" i="6"/>
  <c r="H43" i="6"/>
  <c r="J41" i="5"/>
  <c r="K41" i="5" s="1"/>
  <c r="J32" i="6"/>
  <c r="I36" i="6"/>
  <c r="I36" i="5"/>
  <c r="J43" i="5"/>
  <c r="J39" i="5"/>
  <c r="K39" i="5" s="1"/>
  <c r="I42" i="6"/>
  <c r="J34" i="6"/>
  <c r="I41" i="6"/>
  <c r="I32" i="6"/>
  <c r="K32" i="6" s="1"/>
  <c r="J36" i="6"/>
  <c r="K36" i="6" s="1"/>
  <c r="I43" i="6"/>
  <c r="I43" i="5"/>
  <c r="H37" i="6"/>
  <c r="J42" i="6"/>
  <c r="K42" i="6" s="1"/>
  <c r="J22" i="5"/>
  <c r="I24" i="6"/>
  <c r="H24" i="6"/>
  <c r="I22" i="5"/>
  <c r="J24" i="5"/>
  <c r="I23" i="6"/>
  <c r="I22" i="6"/>
  <c r="H26" i="6"/>
  <c r="I24" i="5"/>
  <c r="H25" i="6"/>
  <c r="J51" i="6"/>
  <c r="K51" i="6" s="1"/>
  <c r="H52" i="6"/>
  <c r="H53" i="6"/>
  <c r="J50" i="6"/>
  <c r="I51" i="5"/>
  <c r="I30" i="6"/>
  <c r="J31" i="6"/>
  <c r="J30" i="6"/>
  <c r="I31" i="6"/>
  <c r="J30" i="5"/>
  <c r="K30" i="5" s="1"/>
  <c r="I45" i="6"/>
  <c r="H48" i="6"/>
  <c r="I45" i="5"/>
  <c r="I46" i="6"/>
  <c r="H47" i="6"/>
  <c r="J45" i="5"/>
  <c r="J46" i="6"/>
  <c r="I25" i="5"/>
  <c r="K25" i="5" s="1"/>
  <c r="J26" i="6"/>
  <c r="J26" i="5"/>
  <c r="H28" i="6"/>
  <c r="I26" i="5"/>
  <c r="J49" i="6"/>
  <c r="I47" i="6"/>
  <c r="I49" i="6"/>
  <c r="J47" i="5"/>
  <c r="I49" i="5"/>
  <c r="I47" i="5"/>
  <c r="J48" i="5"/>
  <c r="K48" i="5" s="1"/>
  <c r="I28" i="6"/>
  <c r="I27" i="6"/>
  <c r="J28" i="6"/>
  <c r="H29" i="6"/>
  <c r="J28" i="5"/>
  <c r="K28" i="5" s="1"/>
  <c r="J27" i="6"/>
  <c r="I19" i="6"/>
  <c r="H18" i="6"/>
  <c r="J21" i="2"/>
  <c r="J22" i="2"/>
  <c r="J20" i="2"/>
  <c r="K115" i="2"/>
  <c r="I110" i="6"/>
  <c r="I114" i="6"/>
  <c r="I121" i="5"/>
  <c r="K121" i="5" s="1"/>
  <c r="H112" i="6"/>
  <c r="H119" i="6"/>
  <c r="H110" i="6"/>
  <c r="J114" i="6"/>
  <c r="I64" i="6"/>
  <c r="J110" i="6"/>
  <c r="H114" i="6"/>
  <c r="H64" i="6"/>
  <c r="I15" i="6"/>
  <c r="I11" i="5"/>
  <c r="K11" i="5" s="1"/>
  <c r="K58" i="5"/>
  <c r="J14" i="6"/>
  <c r="I20" i="6"/>
  <c r="H14" i="6"/>
  <c r="J19" i="6"/>
  <c r="J15" i="6"/>
  <c r="I21" i="5"/>
  <c r="K21" i="5" s="1"/>
  <c r="I20" i="5"/>
  <c r="I16" i="6"/>
  <c r="H21" i="6"/>
  <c r="J12" i="5"/>
  <c r="H17" i="6"/>
  <c r="H22" i="6"/>
  <c r="I12" i="5"/>
  <c r="J20" i="6"/>
  <c r="I16" i="5"/>
  <c r="H16" i="6"/>
  <c r="J20" i="5"/>
  <c r="J16" i="5"/>
  <c r="J16" i="6"/>
  <c r="J18" i="6"/>
  <c r="H20" i="6"/>
  <c r="I18" i="5"/>
  <c r="H12" i="6"/>
  <c r="I13" i="6"/>
  <c r="I18" i="6"/>
  <c r="J14" i="5"/>
  <c r="J12" i="6"/>
  <c r="J13" i="6"/>
  <c r="I11" i="6"/>
  <c r="J18" i="5"/>
  <c r="I14" i="5"/>
  <c r="I14" i="6"/>
  <c r="I10" i="5"/>
  <c r="I12" i="6"/>
  <c r="J10" i="5"/>
  <c r="J11" i="6"/>
  <c r="K42" i="5"/>
  <c r="K103" i="5"/>
  <c r="K63" i="5"/>
  <c r="K89" i="6"/>
  <c r="H144" i="6"/>
  <c r="J64" i="6"/>
  <c r="K31" i="5"/>
  <c r="K135" i="6"/>
  <c r="K140" i="6"/>
  <c r="K68" i="5"/>
  <c r="K99" i="6"/>
  <c r="K112" i="6"/>
  <c r="K59" i="6"/>
  <c r="K115" i="6"/>
  <c r="H66" i="6"/>
  <c r="H87" i="6"/>
  <c r="H13" i="6"/>
  <c r="H49" i="6"/>
  <c r="K130" i="5"/>
  <c r="K82" i="5"/>
  <c r="K37" i="6"/>
  <c r="K75" i="5"/>
  <c r="K27" i="5"/>
  <c r="K83" i="6"/>
  <c r="K56" i="5"/>
  <c r="I7" i="6"/>
  <c r="H11" i="6"/>
  <c r="H10" i="6"/>
  <c r="I10" i="6"/>
  <c r="J10" i="6"/>
  <c r="K59" i="5"/>
  <c r="K72" i="5"/>
  <c r="K23" i="5"/>
  <c r="K40" i="5"/>
  <c r="K60" i="5"/>
  <c r="K38" i="5"/>
  <c r="K54" i="5"/>
  <c r="K38" i="6"/>
  <c r="K149" i="6"/>
  <c r="K143" i="6"/>
  <c r="K40" i="6"/>
  <c r="K13" i="5"/>
  <c r="K139" i="6"/>
  <c r="K48" i="6"/>
  <c r="K126" i="6"/>
  <c r="K151" i="6"/>
  <c r="K150" i="6"/>
  <c r="K136" i="6"/>
  <c r="K57" i="5"/>
  <c r="K44" i="5"/>
  <c r="K131" i="6"/>
  <c r="K44" i="6"/>
  <c r="K89" i="5"/>
  <c r="K134" i="6"/>
  <c r="K130" i="6"/>
  <c r="K66" i="5"/>
  <c r="J3" i="6"/>
  <c r="J9" i="6"/>
  <c r="I9" i="6"/>
  <c r="I3" i="6"/>
  <c r="J7" i="6"/>
  <c r="H9" i="6"/>
  <c r="J3" i="5"/>
  <c r="I7" i="5"/>
  <c r="J7" i="5"/>
  <c r="I9" i="5"/>
  <c r="I3" i="5"/>
  <c r="J9" i="5"/>
  <c r="K97" i="5"/>
  <c r="K17" i="5"/>
  <c r="K140" i="5"/>
  <c r="K76" i="5"/>
  <c r="K124" i="6"/>
  <c r="K115" i="5"/>
  <c r="K126" i="5"/>
  <c r="K29" i="5"/>
  <c r="K88" i="5"/>
  <c r="K123" i="6"/>
  <c r="K52" i="6"/>
  <c r="K33" i="6"/>
  <c r="K29" i="6"/>
  <c r="K25" i="6"/>
  <c r="K21" i="6"/>
  <c r="K143" i="5"/>
  <c r="K79" i="5"/>
  <c r="K100" i="5"/>
  <c r="K146" i="6"/>
  <c r="K138" i="6"/>
  <c r="K86" i="5"/>
  <c r="K35" i="5"/>
  <c r="K101" i="5"/>
  <c r="K145" i="5"/>
  <c r="K81" i="5"/>
  <c r="K124" i="5"/>
  <c r="K99" i="5"/>
  <c r="K110" i="5"/>
  <c r="K93" i="5"/>
  <c r="K136" i="5"/>
  <c r="K127" i="6"/>
  <c r="K17" i="6"/>
  <c r="K127" i="5"/>
  <c r="K138" i="5"/>
  <c r="K74" i="5"/>
  <c r="K105" i="5"/>
  <c r="K148" i="5"/>
  <c r="K84" i="5"/>
  <c r="K19" i="5"/>
  <c r="K112" i="5"/>
  <c r="K81" i="6"/>
  <c r="K117" i="6"/>
  <c r="K129" i="5"/>
  <c r="K65" i="5"/>
  <c r="K108" i="5"/>
  <c r="K83" i="5"/>
  <c r="K94" i="5"/>
  <c r="K77" i="5"/>
  <c r="K120" i="5"/>
  <c r="K142" i="6"/>
  <c r="K118" i="5"/>
  <c r="K96" i="5"/>
  <c r="K52" i="5"/>
  <c r="K113" i="5"/>
  <c r="K33" i="5"/>
  <c r="K92" i="5"/>
  <c r="K132" i="6"/>
  <c r="K128" i="6"/>
  <c r="K131" i="5"/>
  <c r="K142" i="5"/>
  <c r="K78" i="5"/>
  <c r="K61" i="5"/>
  <c r="K104" i="5"/>
  <c r="K39" i="6"/>
  <c r="K95" i="5"/>
  <c r="K106" i="5"/>
  <c r="K73" i="5"/>
  <c r="K116" i="5"/>
  <c r="K147" i="6"/>
  <c r="K148" i="6"/>
  <c r="K107" i="5"/>
  <c r="K102" i="5"/>
  <c r="K67" i="5"/>
  <c r="K117" i="5"/>
  <c r="K96" i="6"/>
  <c r="H9" i="5"/>
  <c r="H11" i="5"/>
  <c r="H10" i="5"/>
  <c r="I44" i="4"/>
  <c r="I28" i="4"/>
  <c r="I33" i="4"/>
  <c r="I17" i="4"/>
  <c r="I20" i="4"/>
  <c r="I13" i="4"/>
  <c r="K135" i="2" l="1"/>
  <c r="K132" i="2"/>
  <c r="K131" i="2"/>
  <c r="K128" i="2"/>
  <c r="K127" i="2"/>
  <c r="K119" i="2"/>
  <c r="K122" i="2"/>
  <c r="K123" i="2"/>
  <c r="K113" i="2"/>
  <c r="K111" i="2"/>
  <c r="K78" i="2"/>
  <c r="K100" i="2"/>
  <c r="K101" i="2"/>
  <c r="K99" i="2"/>
  <c r="K96" i="2"/>
  <c r="K94" i="2"/>
  <c r="K93" i="2"/>
  <c r="K87" i="2"/>
  <c r="K83" i="2"/>
  <c r="K70" i="2"/>
  <c r="K44" i="2"/>
  <c r="K64" i="2"/>
  <c r="K69" i="2"/>
  <c r="K65" i="2"/>
  <c r="K52" i="2"/>
  <c r="K3" i="2"/>
  <c r="K47" i="2"/>
  <c r="K46" i="2"/>
  <c r="K40" i="2"/>
  <c r="K45" i="2"/>
  <c r="K37" i="2"/>
  <c r="K41" i="2"/>
  <c r="K38" i="2"/>
  <c r="K34" i="2"/>
  <c r="K33" i="2"/>
  <c r="K5" i="2"/>
  <c r="K16" i="2"/>
  <c r="K32" i="2"/>
  <c r="K14" i="2"/>
  <c r="K7" i="2"/>
  <c r="K8" i="2"/>
  <c r="K49" i="5"/>
  <c r="K45" i="6"/>
  <c r="K41" i="6"/>
  <c r="K144" i="5"/>
  <c r="K69" i="6"/>
  <c r="K109" i="6"/>
  <c r="K92" i="6"/>
  <c r="K128" i="5"/>
  <c r="K24" i="5"/>
  <c r="K110" i="2"/>
  <c r="K68" i="2"/>
  <c r="K105" i="2"/>
  <c r="K144" i="6"/>
  <c r="K68" i="6"/>
  <c r="K75" i="6"/>
  <c r="K66" i="6"/>
  <c r="K73" i="6"/>
  <c r="K60" i="6"/>
  <c r="K63" i="6"/>
  <c r="K54" i="6"/>
  <c r="K93" i="6"/>
  <c r="K78" i="6"/>
  <c r="K95" i="6"/>
  <c r="K106" i="6"/>
  <c r="K103" i="2"/>
  <c r="K32" i="5"/>
  <c r="K26" i="6"/>
  <c r="K80" i="5"/>
  <c r="K87" i="6"/>
  <c r="K58" i="6"/>
  <c r="K107" i="6"/>
  <c r="K79" i="6"/>
  <c r="K119" i="5"/>
  <c r="K57" i="6"/>
  <c r="K105" i="6"/>
  <c r="K133" i="5"/>
  <c r="K104" i="2"/>
  <c r="K51" i="5"/>
  <c r="K22" i="6"/>
  <c r="K74" i="2"/>
  <c r="K84" i="6"/>
  <c r="K23" i="6"/>
  <c r="K24" i="6"/>
  <c r="K85" i="6"/>
  <c r="K123" i="5"/>
  <c r="K129" i="6"/>
  <c r="K76" i="6"/>
  <c r="K74" i="6"/>
  <c r="K66" i="2"/>
  <c r="K34" i="5"/>
  <c r="K28" i="2"/>
  <c r="K98" i="6"/>
  <c r="K97" i="6"/>
  <c r="K30" i="6"/>
  <c r="K116" i="6"/>
  <c r="K27" i="6"/>
  <c r="K53" i="2"/>
  <c r="K26" i="5"/>
  <c r="K46" i="5"/>
  <c r="K121" i="6"/>
  <c r="K100" i="6"/>
  <c r="K103" i="6"/>
  <c r="K104" i="6"/>
  <c r="K49" i="6"/>
  <c r="K108" i="6"/>
  <c r="K119" i="6"/>
  <c r="K118" i="6"/>
  <c r="K111" i="6"/>
  <c r="K80" i="6"/>
  <c r="K45" i="5"/>
  <c r="K19" i="6"/>
  <c r="K23" i="2"/>
  <c r="K36" i="5"/>
  <c r="K18" i="2"/>
  <c r="K15" i="2"/>
  <c r="K46" i="6"/>
  <c r="K139" i="5"/>
  <c r="K34" i="6"/>
  <c r="K28" i="6"/>
  <c r="K31" i="6"/>
  <c r="K22" i="5"/>
  <c r="K43" i="6"/>
  <c r="K64" i="6"/>
  <c r="K56" i="6"/>
  <c r="K88" i="6"/>
  <c r="K77" i="6"/>
  <c r="K101" i="6"/>
  <c r="K67" i="6"/>
  <c r="K15" i="6"/>
  <c r="K16" i="6"/>
  <c r="K51" i="2"/>
  <c r="K95" i="2"/>
  <c r="K106" i="2"/>
  <c r="K50" i="2"/>
  <c r="K19" i="2"/>
  <c r="K25" i="2"/>
  <c r="K18" i="5"/>
  <c r="K31" i="2"/>
  <c r="K13" i="6"/>
  <c r="K20" i="6"/>
  <c r="K16" i="5"/>
  <c r="K14" i="5"/>
  <c r="K12" i="6"/>
  <c r="K60" i="2"/>
  <c r="H137" i="2"/>
  <c r="K12" i="5"/>
  <c r="K14" i="6"/>
  <c r="K18" i="6"/>
  <c r="K11" i="6"/>
  <c r="K20" i="5"/>
  <c r="H153" i="6"/>
  <c r="I153" i="6"/>
  <c r="J153" i="6"/>
  <c r="K9" i="6"/>
  <c r="K10" i="6"/>
  <c r="K7" i="6"/>
  <c r="K7" i="5"/>
  <c r="K9" i="5"/>
  <c r="I150" i="5"/>
  <c r="K3" i="5"/>
  <c r="J150" i="5"/>
  <c r="K3" i="6"/>
  <c r="H150" i="5"/>
  <c r="H152" i="5" s="1"/>
  <c r="H43" i="4"/>
  <c r="G43" i="4"/>
  <c r="J152" i="5" l="1"/>
  <c r="H151" i="4"/>
  <c r="F151" i="4"/>
  <c r="I152" i="5"/>
  <c r="G151" i="4"/>
  <c r="F150" i="4"/>
  <c r="G150" i="4"/>
  <c r="H150" i="4"/>
  <c r="N148" i="4"/>
  <c r="M148" i="4"/>
  <c r="N144" i="4"/>
  <c r="M144" i="4"/>
  <c r="I144" i="4"/>
  <c r="N143" i="4"/>
  <c r="M143" i="4"/>
  <c r="I143" i="4"/>
  <c r="N141" i="4"/>
  <c r="M141" i="4"/>
  <c r="I141" i="4"/>
  <c r="N140" i="4"/>
  <c r="M140" i="4"/>
  <c r="I140" i="4"/>
  <c r="N139" i="4"/>
  <c r="M139" i="4"/>
  <c r="I139" i="4"/>
  <c r="N138" i="4"/>
  <c r="M138" i="4"/>
  <c r="I138" i="4"/>
  <c r="N137" i="4"/>
  <c r="M137" i="4"/>
  <c r="N136" i="4"/>
  <c r="M136" i="4"/>
  <c r="N135" i="4"/>
  <c r="M135" i="4"/>
  <c r="N134" i="4"/>
  <c r="M134" i="4"/>
  <c r="N133" i="4"/>
  <c r="M133" i="4"/>
  <c r="I133" i="4"/>
  <c r="N132" i="4"/>
  <c r="M132" i="4"/>
  <c r="N131" i="4"/>
  <c r="M131" i="4"/>
  <c r="N129" i="4"/>
  <c r="M129" i="4"/>
  <c r="I129" i="4"/>
  <c r="N128" i="4"/>
  <c r="M128" i="4"/>
  <c r="N127" i="4"/>
  <c r="M127" i="4"/>
  <c r="N126" i="4"/>
  <c r="M126" i="4"/>
  <c r="I126" i="4"/>
  <c r="N125" i="4"/>
  <c r="M125" i="4"/>
  <c r="I125" i="4"/>
  <c r="N124" i="4"/>
  <c r="M124" i="4"/>
  <c r="I124" i="4"/>
  <c r="N123" i="4"/>
  <c r="M123" i="4"/>
  <c r="I123" i="4"/>
  <c r="N122" i="4"/>
  <c r="M122" i="4"/>
  <c r="N121" i="4"/>
  <c r="M121" i="4"/>
  <c r="I121" i="4"/>
  <c r="N120" i="4"/>
  <c r="M120" i="4"/>
  <c r="I120" i="4"/>
  <c r="N119" i="4"/>
  <c r="M119" i="4"/>
  <c r="N118" i="4"/>
  <c r="M118" i="4"/>
  <c r="I118" i="4"/>
  <c r="N117" i="4"/>
  <c r="I117" i="4"/>
  <c r="N116" i="4"/>
  <c r="M116" i="4"/>
  <c r="I116" i="4"/>
  <c r="N115" i="4"/>
  <c r="M115" i="4"/>
  <c r="I115" i="4"/>
  <c r="N114" i="4"/>
  <c r="M114" i="4"/>
  <c r="I114" i="4"/>
  <c r="N113" i="4"/>
  <c r="M113" i="4"/>
  <c r="N112" i="4"/>
  <c r="M112" i="4"/>
  <c r="N111" i="4"/>
  <c r="M111" i="4"/>
  <c r="N110" i="4"/>
  <c r="M110" i="4"/>
  <c r="I110" i="4"/>
  <c r="N109" i="4"/>
  <c r="N108" i="4"/>
  <c r="M108" i="4"/>
  <c r="I108" i="4"/>
  <c r="N107" i="4"/>
  <c r="I107" i="4"/>
  <c r="N106" i="4"/>
  <c r="I106" i="4"/>
  <c r="N105" i="4"/>
  <c r="I105" i="4"/>
  <c r="N104" i="4"/>
  <c r="I104" i="4"/>
  <c r="N103" i="4"/>
  <c r="I103" i="4"/>
  <c r="N102" i="4"/>
  <c r="I102" i="4"/>
  <c r="N101" i="4"/>
  <c r="I101" i="4"/>
  <c r="N100" i="4"/>
  <c r="I100" i="4"/>
  <c r="N99" i="4"/>
  <c r="I99" i="4"/>
  <c r="N98" i="4"/>
  <c r="I98" i="4"/>
  <c r="N97" i="4"/>
  <c r="M97" i="4"/>
  <c r="N96" i="4"/>
  <c r="I96" i="4"/>
  <c r="N95" i="4"/>
  <c r="M95" i="4"/>
  <c r="I95" i="4"/>
  <c r="N94" i="4"/>
  <c r="M94" i="4"/>
  <c r="I94" i="4"/>
  <c r="N93" i="4"/>
  <c r="M93" i="4"/>
  <c r="I93" i="4"/>
  <c r="N92" i="4"/>
  <c r="M92" i="4"/>
  <c r="I92" i="4"/>
  <c r="N90" i="4"/>
  <c r="M90" i="4"/>
  <c r="N89" i="4"/>
  <c r="M89" i="4"/>
  <c r="I89" i="4"/>
  <c r="N88" i="4"/>
  <c r="M88" i="4"/>
  <c r="I88" i="4"/>
  <c r="N87" i="4"/>
  <c r="M87" i="4"/>
  <c r="N86" i="4"/>
  <c r="M86" i="4"/>
  <c r="I86" i="4"/>
  <c r="N85" i="4"/>
  <c r="M85" i="4"/>
  <c r="N84" i="4"/>
  <c r="M84" i="4"/>
  <c r="I84" i="4"/>
  <c r="N83" i="4"/>
  <c r="M83" i="4"/>
  <c r="I83" i="4"/>
  <c r="N82" i="4"/>
  <c r="M82" i="4"/>
  <c r="I82" i="4"/>
  <c r="N81" i="4"/>
  <c r="M81" i="4"/>
  <c r="I81" i="4"/>
  <c r="N80" i="4"/>
  <c r="M80" i="4"/>
  <c r="I80" i="4"/>
  <c r="N79" i="4"/>
  <c r="M79" i="4"/>
  <c r="I79" i="4"/>
  <c r="N78" i="4"/>
  <c r="M78" i="4"/>
  <c r="I78" i="4"/>
  <c r="N77" i="4"/>
  <c r="M77" i="4"/>
  <c r="I77" i="4"/>
  <c r="N76" i="4"/>
  <c r="M76" i="4"/>
  <c r="I76" i="4"/>
  <c r="N75" i="4"/>
  <c r="M75" i="4"/>
  <c r="N74" i="4"/>
  <c r="M74" i="4"/>
  <c r="I74" i="4"/>
  <c r="N73" i="4"/>
  <c r="M73" i="4"/>
  <c r="I73" i="4"/>
  <c r="N72" i="4"/>
  <c r="M72" i="4"/>
  <c r="I72" i="4"/>
  <c r="N71" i="4"/>
  <c r="M71" i="4"/>
  <c r="N70" i="4"/>
  <c r="M70" i="4"/>
  <c r="N69" i="4"/>
  <c r="M69" i="4"/>
  <c r="N68" i="4"/>
  <c r="M68" i="4"/>
  <c r="N67" i="4"/>
  <c r="M67" i="4"/>
  <c r="N66" i="4"/>
  <c r="M66" i="4"/>
  <c r="I66" i="4"/>
  <c r="N65" i="4"/>
  <c r="M65" i="4"/>
  <c r="I65" i="4"/>
  <c r="N64" i="4"/>
  <c r="N63" i="4"/>
  <c r="M63" i="4"/>
  <c r="I63" i="4"/>
  <c r="N62" i="4"/>
  <c r="M62" i="4"/>
  <c r="I62" i="4"/>
  <c r="N61" i="4"/>
  <c r="M61" i="4"/>
  <c r="I61" i="4"/>
  <c r="N60" i="4"/>
  <c r="M60" i="4"/>
  <c r="I60" i="4"/>
  <c r="N59" i="4"/>
  <c r="M59" i="4"/>
  <c r="I59" i="4"/>
  <c r="N58" i="4"/>
  <c r="M58" i="4"/>
  <c r="I58" i="4"/>
  <c r="N57" i="4"/>
  <c r="M57" i="4"/>
  <c r="N56" i="4"/>
  <c r="M56" i="4"/>
  <c r="I56" i="4"/>
  <c r="N55" i="4"/>
  <c r="N54" i="4"/>
  <c r="M54" i="4"/>
  <c r="I54" i="4"/>
  <c r="N53" i="4"/>
  <c r="M53" i="4"/>
  <c r="N52" i="4"/>
  <c r="I52" i="4"/>
  <c r="N51" i="4"/>
  <c r="M51" i="4"/>
  <c r="I51" i="4"/>
  <c r="N50" i="4"/>
  <c r="M50" i="4"/>
  <c r="N49" i="4"/>
  <c r="M49" i="4"/>
  <c r="I49" i="4"/>
  <c r="N48" i="4"/>
  <c r="M48" i="4"/>
  <c r="N47" i="4"/>
  <c r="M47" i="4"/>
  <c r="M46" i="4"/>
  <c r="I46" i="4"/>
  <c r="M45" i="4"/>
  <c r="I45" i="4"/>
  <c r="M44" i="4"/>
  <c r="M43" i="4"/>
  <c r="M42" i="4"/>
  <c r="I42" i="4"/>
  <c r="M41" i="4"/>
  <c r="I41" i="4"/>
  <c r="M40" i="4"/>
  <c r="I40" i="4"/>
  <c r="M39" i="4"/>
  <c r="I39" i="4"/>
  <c r="M38" i="4"/>
  <c r="I38" i="4"/>
  <c r="M36" i="4"/>
  <c r="I36" i="4"/>
  <c r="M35" i="4"/>
  <c r="I35" i="4"/>
  <c r="M34" i="4"/>
  <c r="I34" i="4"/>
  <c r="M33" i="4"/>
  <c r="M32" i="4"/>
  <c r="I32" i="4"/>
  <c r="M31" i="4"/>
  <c r="I31" i="4"/>
  <c r="M30" i="4"/>
  <c r="I30" i="4"/>
  <c r="M29" i="4"/>
  <c r="I29" i="4"/>
  <c r="M28" i="4"/>
  <c r="M27" i="4"/>
  <c r="I27" i="4"/>
  <c r="M26" i="4"/>
  <c r="I26" i="4"/>
  <c r="M25" i="4"/>
  <c r="I25" i="4"/>
  <c r="M24" i="4"/>
  <c r="I24" i="4"/>
  <c r="M23" i="4"/>
  <c r="I23" i="4"/>
  <c r="M22" i="4"/>
  <c r="I22" i="4"/>
  <c r="M21" i="4"/>
  <c r="M20" i="4"/>
  <c r="M19" i="4"/>
  <c r="I19" i="4"/>
  <c r="M18" i="4"/>
  <c r="I18" i="4"/>
  <c r="M17" i="4"/>
  <c r="M16" i="4"/>
  <c r="I16" i="4"/>
  <c r="M15" i="4"/>
  <c r="M14" i="4"/>
  <c r="M13" i="4"/>
  <c r="M12" i="4"/>
  <c r="I12" i="4"/>
  <c r="M11" i="4"/>
  <c r="I11" i="4"/>
  <c r="M10" i="4"/>
  <c r="M9" i="4"/>
  <c r="I9" i="4"/>
  <c r="M7" i="4"/>
  <c r="I7" i="4"/>
  <c r="M3" i="4"/>
  <c r="I3" i="4"/>
  <c r="G152" i="4" l="1"/>
  <c r="H152" i="4"/>
  <c r="F152" i="4"/>
  <c r="K118" i="2"/>
  <c r="K117" i="2"/>
  <c r="K116" i="2"/>
  <c r="K92" i="2" l="1"/>
  <c r="K85" i="2"/>
  <c r="K84" i="2"/>
  <c r="K76" i="2" l="1"/>
  <c r="K72" i="2"/>
  <c r="K42" i="2"/>
  <c r="K27" i="2"/>
  <c r="K17" i="2"/>
  <c r="J137" i="2"/>
  <c r="I137" i="2" l="1"/>
  <c r="J139" i="2"/>
  <c r="H154" i="6"/>
  <c r="H155" i="6" s="1"/>
  <c r="J154" i="6"/>
  <c r="J155" i="6" s="1"/>
  <c r="H139" i="2"/>
  <c r="I154" i="6"/>
  <c r="I155" i="6" s="1"/>
  <c r="I139" i="2" l="1"/>
</calcChain>
</file>

<file path=xl/comments1.xml><?xml version="1.0" encoding="utf-8"?>
<comments xmlns="http://schemas.openxmlformats.org/spreadsheetml/2006/main">
  <authors>
    <author>Alcaldia</author>
  </authors>
  <commentList>
    <comment ref="E75" authorId="0">
      <text>
        <r>
          <rPr>
            <b/>
            <sz val="9"/>
            <color indexed="81"/>
            <rFont val="Tahoma"/>
            <family val="2"/>
          </rPr>
          <t>Alcaldía:</t>
        </r>
        <r>
          <rPr>
            <sz val="9"/>
            <color indexed="81"/>
            <rFont val="Tahoma"/>
            <family val="2"/>
          </rPr>
          <t xml:space="preserve">
No se ejecutan los componentes de dotación y capacitación a docentes por falta de recursos</t>
        </r>
      </text>
    </comment>
  </commentList>
</comments>
</file>

<file path=xl/comments2.xml><?xml version="1.0" encoding="utf-8"?>
<comments xmlns="http://schemas.openxmlformats.org/spreadsheetml/2006/main">
  <authors>
    <author>Alcaldia</author>
  </authors>
  <commentList>
    <comment ref="P75" authorId="0">
      <text>
        <r>
          <rPr>
            <b/>
            <sz val="9"/>
            <color indexed="81"/>
            <rFont val="Tahoma"/>
            <family val="2"/>
          </rPr>
          <t>Alcaldía:</t>
        </r>
        <r>
          <rPr>
            <sz val="9"/>
            <color indexed="81"/>
            <rFont val="Tahoma"/>
            <family val="2"/>
          </rPr>
          <t xml:space="preserve">
No se ejecutan los componentes de dotación y capacitación a docentes por falta de recursos</t>
        </r>
      </text>
    </comment>
  </commentList>
</comments>
</file>

<file path=xl/sharedStrings.xml><?xml version="1.0" encoding="utf-8"?>
<sst xmlns="http://schemas.openxmlformats.org/spreadsheetml/2006/main" count="6716" uniqueCount="1564">
  <si>
    <t>N1</t>
  </si>
  <si>
    <t>N2</t>
  </si>
  <si>
    <t>N3</t>
  </si>
  <si>
    <t>N4</t>
  </si>
  <si>
    <t>N5</t>
  </si>
  <si>
    <t>N6</t>
  </si>
  <si>
    <t>N7</t>
  </si>
  <si>
    <t>NOM060</t>
  </si>
  <si>
    <t>GASAFO</t>
  </si>
  <si>
    <t>GASADI</t>
  </si>
  <si>
    <t>GASTRA</t>
  </si>
  <si>
    <t>GASREB</t>
  </si>
  <si>
    <t>GASTRN</t>
  </si>
  <si>
    <t>Actualización Base de Datos SISBEN</t>
  </si>
  <si>
    <t>Acciones para la reducción de victimas mortales en accidente</t>
  </si>
  <si>
    <t>Control y Regulación del Transito</t>
  </si>
  <si>
    <t>Conv. Interadministrativo-Activos Centro Piloto</t>
  </si>
  <si>
    <t>Proyectos ambientales PRAES en EE</t>
  </si>
  <si>
    <t>Sueldo_Admin</t>
  </si>
  <si>
    <t>Incremento por Antigüedad_Admin</t>
  </si>
  <si>
    <t>Prima Tecnica_Admin</t>
  </si>
  <si>
    <t>Subsidio o Prima de Alimentacion_Admin</t>
  </si>
  <si>
    <t>Auxilio de Transporte_Admin</t>
  </si>
  <si>
    <t>Prima de Servicios_Admin</t>
  </si>
  <si>
    <t>Prima de Vacaciones_Admin</t>
  </si>
  <si>
    <t>Prima de Navidad_Admin</t>
  </si>
  <si>
    <t>Aportes Cesantias_Admin Privado</t>
  </si>
  <si>
    <t>Aportes Salud_Admin Privado</t>
  </si>
  <si>
    <t>Aportes Pension_Admin Privado</t>
  </si>
  <si>
    <t>Riesgos Profesionales ARP_Admin Privado</t>
  </si>
  <si>
    <t>Servicio Nacional de Aprendizaje_Admin Pub</t>
  </si>
  <si>
    <t>Instituto Colombiano Bienestar Familiar_Admin Pub</t>
  </si>
  <si>
    <t>Escuelas Industriales e Institutos Tec_Admin Pub</t>
  </si>
  <si>
    <t>Aportes Cesantias_Admin Pub</t>
  </si>
  <si>
    <t>Sentencias y conciliaciones</t>
  </si>
  <si>
    <t>Honorarios CNSC</t>
  </si>
  <si>
    <t>Sueldo con sit de fondos_Docentes</t>
  </si>
  <si>
    <t>Sobresueldo con sit de fondos_Docente</t>
  </si>
  <si>
    <t>Subsidio o Prima de Alimentacion_Docente</t>
  </si>
  <si>
    <t>Auxilio de Transporte_Docente</t>
  </si>
  <si>
    <t>Prima de Vacaciones_Docente</t>
  </si>
  <si>
    <t>Prima de Navidad_Docente</t>
  </si>
  <si>
    <t>Estimulo a docentes rurales Dcto 521/2010_Docente</t>
  </si>
  <si>
    <t>Servicio Nacional de Aprendizaje_Docente</t>
  </si>
  <si>
    <t>Instituto Colombiano Bienestar Familiar_Docente</t>
  </si>
  <si>
    <t>Escuelas Industriales e Institutos Tec_Docente</t>
  </si>
  <si>
    <t>Honorarios_ CNSC_Docente</t>
  </si>
  <si>
    <t>Sentencias y conciliaciones_Docente</t>
  </si>
  <si>
    <t>Sueldo sin sit de fondos_Docentes</t>
  </si>
  <si>
    <t>Sobresueldo sin sit de fondos Docentes</t>
  </si>
  <si>
    <t>Horas Extras sin sit de fondos-Docentes</t>
  </si>
  <si>
    <t>Previsión Social sin sit.de fondos-Docentes</t>
  </si>
  <si>
    <t>Complemento de Planta Estimado</t>
  </si>
  <si>
    <t>Bonificación Decreto 1566</t>
  </si>
  <si>
    <t>Prima de Servicios_Docentes</t>
  </si>
  <si>
    <t>Sueldo con sit de fondos_Directivo Docente</t>
  </si>
  <si>
    <t>Subsidio o Prima de Alimentacion_Directivo Docente</t>
  </si>
  <si>
    <t>Prima de Vacaciones_Directivo Docente</t>
  </si>
  <si>
    <t>Prima de Navidad_Directivo Docente</t>
  </si>
  <si>
    <t>Servicio Nacional de Aprendizaje_Directivo Docente</t>
  </si>
  <si>
    <t>Instituto Colombiano Bienestar Familiar_Directivo Doc</t>
  </si>
  <si>
    <t>Sentencias y conciliaciones_Directivo Docente</t>
  </si>
  <si>
    <t>Honorarios_Directivo Docente CNSC</t>
  </si>
  <si>
    <t>Sueldo sin sit de fondos-Direct.-Docentes</t>
  </si>
  <si>
    <t>Horas Extras sin sit-Direct.Docentes</t>
  </si>
  <si>
    <t>Previsión Social sin sit.de fondos-Directivo Docente</t>
  </si>
  <si>
    <t>Prima de Servicios_Directivos</t>
  </si>
  <si>
    <t>Prest Serv Educativo SGP_Deudas Laborales-Sentencias y conc.</t>
  </si>
  <si>
    <t>Manten. Sosten. Repos. Maqui y equipos del cuerpo de bombero</t>
  </si>
  <si>
    <t>Dllo y crecimiento sectores alto impacto</t>
  </si>
  <si>
    <t>NUMERO DEL PROYECTO</t>
  </si>
  <si>
    <t>Nombre Proyecto</t>
  </si>
  <si>
    <t>Responsable</t>
  </si>
  <si>
    <t>126</t>
  </si>
  <si>
    <t>AGENDA AMBIENTAL</t>
  </si>
  <si>
    <t>SECRETARIA DE MEDIO AMBIENTE</t>
  </si>
  <si>
    <t>099</t>
  </si>
  <si>
    <t>PROTECCION, VIGILANCIAY CONTROL DE ANIMALES CALLEJEROS</t>
  </si>
  <si>
    <t>105</t>
  </si>
  <si>
    <t>INSPECCION, VIGILANCIA Y CONTROL DEL ESPACIO PUBLICO</t>
  </si>
  <si>
    <t>AMPLIACION DE COBERTURA EN SERVICIOS BASICOS</t>
  </si>
  <si>
    <t>Mantenimiento del 100% de metros cuadrados de parques, ecoparques y zonas verdes del municipio</t>
  </si>
  <si>
    <t>008</t>
  </si>
  <si>
    <t>PLAN DE MANEJO Y DE APROVECHAMIENTO DE RESIDUOS SOLIDOS</t>
  </si>
  <si>
    <t>135</t>
  </si>
  <si>
    <t>GOBIERNO EN LA CALLE</t>
  </si>
  <si>
    <t>DESPACHO DEL ALCALDE</t>
  </si>
  <si>
    <t>025</t>
  </si>
  <si>
    <t>PROCESOS SOCIALES Y DE PARTICIPACION CON NIÑOS Y NIÑAS EN EL MUNICIPIO DE MANIZALES</t>
  </si>
  <si>
    <t>024</t>
  </si>
  <si>
    <t>ESTRATEGIA PARA LA FORMACION Y PARTICIPACION DE JOVENES EN CULTURA CIUDADANA</t>
  </si>
  <si>
    <t>026</t>
  </si>
  <si>
    <t>SOCIALIZACION, IMPLEMENTACIÓN Y SEGUIMIENTO DE LOS LINEAMIENTOS DE LA POLITICA PUBLICA PARA LAS MUJERES Y LA EQUIDAD DE GENERO EN EL MUNICIPIO DE MANIZALES</t>
  </si>
  <si>
    <t>027</t>
  </si>
  <si>
    <t>IMPLEMENTACION DE PROCESOS SOCIALES CON LA COMUNIDAD LGBTI DE MANIZALES</t>
  </si>
  <si>
    <t>143</t>
  </si>
  <si>
    <t>IMPLEMENTACIÓN DE CULTURA CIUDADANA</t>
  </si>
  <si>
    <t>140</t>
  </si>
  <si>
    <t>DESARROLLO PRODUCTIVIDAD Y CALIDAD DE LA PRODUCCION AGROPECUARIA</t>
  </si>
  <si>
    <t>UNIDAD DE DESARROLLO RURAL</t>
  </si>
  <si>
    <t>141</t>
  </si>
  <si>
    <t>MEJORAMIENTO DE LAS CAPACIDADES SOCIALES DE LA POBLACION RURAL</t>
  </si>
  <si>
    <t>142</t>
  </si>
  <si>
    <t>FORTALECIMIENTO DEL COMPONENTE AMBIENTAL DE LOS PROCESOS DESARROLLADOS EN LA ZONA RURAL DEL MUNICIPIO DE MANIZALES</t>
  </si>
  <si>
    <t>014</t>
  </si>
  <si>
    <t>Gobierno electrónico en el Municipio de Manizales</t>
  </si>
  <si>
    <t>SECRETARIA DE SERVICIOS ADMINISTRATIVOS</t>
  </si>
  <si>
    <t>136</t>
  </si>
  <si>
    <t>Implementacion, administracion y optimizacion de la estrategia Urna de Cristal</t>
  </si>
  <si>
    <t>015</t>
  </si>
  <si>
    <t>Mejoramiento de la infraestructura tecnologica en la Administracion Central del Municipio de Manizales</t>
  </si>
  <si>
    <t>018</t>
  </si>
  <si>
    <t>Organización Física y Tecnológica del Archivo General del Municipio</t>
  </si>
  <si>
    <t>016</t>
  </si>
  <si>
    <t>Modernizacion, ampliacion y mejoramiento continuo del Sistema de Gestion Integral de la Administracion Central Municipal</t>
  </si>
  <si>
    <t>017</t>
  </si>
  <si>
    <t>Mejoramiento del programa de Bienestar Social  a través de la Formación, la recreación y la Salud Ocupacional del personal de la Administracion  Municipal de  Manizales</t>
  </si>
  <si>
    <t>123</t>
  </si>
  <si>
    <t>REVISION DEL PLAN DE ORDENAMIENTO TERRITORIAL DE MEDIANO Y LARGO PLAZO EN EL MUNICIPIO DE MANIZALES</t>
  </si>
  <si>
    <t>SECRETARIA DE PLANEACIÓN</t>
  </si>
  <si>
    <t>120</t>
  </si>
  <si>
    <t>CONTROL FISICO URBANISTICO PREVENTIVO, PROMOCIONAL Y CORRECTIVO  EN EL MUNICIPIO DE MANIZALES</t>
  </si>
  <si>
    <t>119</t>
  </si>
  <si>
    <t>DESARROLLO DE SISTEMA DE INFORMACION PARA LA ARTICULACION DE PROCESOS ESTADISTICOS Y CARTOGRAFICOS DE MANIZALES</t>
  </si>
  <si>
    <t>117</t>
  </si>
  <si>
    <t xml:space="preserve"> ACTUALIZACION Y APLICACION DE LA ESTRATIFICACION PARA EL MUNICIPIO DE MANIZALES</t>
  </si>
  <si>
    <t>121</t>
  </si>
  <si>
    <t xml:space="preserve"> ACTUALIZACION DE LA BASE DE DATOS SISBEN ZONA URBANA Y RURAL </t>
  </si>
  <si>
    <t>128</t>
  </si>
  <si>
    <t>POLITICAS PUBLICAS</t>
  </si>
  <si>
    <t>122</t>
  </si>
  <si>
    <t xml:space="preserve"> ADMINISTRACION DEL SISTEMA DE SEGUIMIENTO Y EVALUACION DE PLANES Y PROYECTOS EN EL MUNICIPIO</t>
  </si>
  <si>
    <t>127</t>
  </si>
  <si>
    <t>Ampliación del Sistema Semafórico en el municipio de Manizales</t>
  </si>
  <si>
    <t>SECRETARIA DE TRANSITO Y TRANSPORTE</t>
  </si>
  <si>
    <t>130</t>
  </si>
  <si>
    <t>Señalización y demarcación vial en el municipio de Manizales</t>
  </si>
  <si>
    <t>132</t>
  </si>
  <si>
    <t>Educación para la Movilidad en el Municipio de Manizales</t>
  </si>
  <si>
    <t>102</t>
  </si>
  <si>
    <t>APOYO MITIGACION Y REDUCCION DEL DAÑO EN LA POBLACION VULNERABLE EN EL MUNICIPIO DE MANIZALES</t>
  </si>
  <si>
    <t>SECRETARIA DE GOBIERNO</t>
  </si>
  <si>
    <t>101</t>
  </si>
  <si>
    <t>PROTECCION INTEGRAL A NIÑOS Y NIÑAS EN SITUACION DE VULNERABILIDAD DE SUS DERECHOS</t>
  </si>
  <si>
    <t>098</t>
  </si>
  <si>
    <t>PREVENCION DEL ABUSO SEXUAL EN EL MUNICIPIO</t>
  </si>
  <si>
    <t>147</t>
  </si>
  <si>
    <t>ATENCION DE LA VIOLENCIA EN LOS AMBITOS PERSONAL Y FAMILIAR EN EL MUNICIPIO</t>
  </si>
  <si>
    <t>103</t>
  </si>
  <si>
    <t>PREVENCION, PROTECCION, ATENCION, ASISTENCIA, REPARACION A VICTIMAS Y DESPLAZADOS POR EL CONFLICTO ARMADO EN COLOMBIA</t>
  </si>
  <si>
    <t>097</t>
  </si>
  <si>
    <t>APOYO A ORGANISMOS DE SEGURIDAD Y CONVIVENCIA CIUDADANA</t>
  </si>
  <si>
    <t>100</t>
  </si>
  <si>
    <t xml:space="preserve">APOYO A LOS PROCESOS DE RESOLUCION ALTERNATIVA DE CONFLICTOS </t>
  </si>
  <si>
    <t>104</t>
  </si>
  <si>
    <t xml:space="preserve"> RESOCIALIZACION Y PREVENCION DEL DELITO EN EL MUNICIPIO DE MANIZALES </t>
  </si>
  <si>
    <t>2012170010133</t>
  </si>
  <si>
    <t>133</t>
  </si>
  <si>
    <t>Desarrollo y Automatización de la Gestión financiera en el Municipio de Manizales.</t>
  </si>
  <si>
    <t>SECRETARIA DE HACIENDA</t>
  </si>
  <si>
    <t>085</t>
  </si>
  <si>
    <t>AMPLIACION ADECUACIÓN DE LAS PLANTAS FISICAS DE LOS ESTABLECIMIENTOS EDUCATIVOS OFICIALES DEL MUNICIPIO DE MANIZALES</t>
  </si>
  <si>
    <t>SECRETARIA DE OBRAS PÚBLICAS</t>
  </si>
  <si>
    <t>037</t>
  </si>
  <si>
    <t>CONSTRUCCIÓN DE ESCENARIOS DEPORTIVOS</t>
  </si>
  <si>
    <t>009</t>
  </si>
  <si>
    <t>131</t>
  </si>
  <si>
    <t>Implementación de un Sistema Estratégico de Transporte Público Colectivo - SETP - en el Municipio de Manizales</t>
  </si>
  <si>
    <t>007</t>
  </si>
  <si>
    <t>AMPLIACION Y MANTENIMIENTO DE SEDES SOCIALES COMUNITARIAS</t>
  </si>
  <si>
    <t>137</t>
  </si>
  <si>
    <t>INSTALACION ALUMBRADO NAVIDEÑO MANIZALES</t>
  </si>
  <si>
    <t>134</t>
  </si>
  <si>
    <t>CONSTRUCCION Y MEJORAMIENTO DE VIVIENDA DE INTERES SOCIAL PRIORITARIO EN EL MUNICIPIO DE MANIZALES</t>
  </si>
  <si>
    <t>001</t>
  </si>
  <si>
    <t>CONSTRUCCIÓN INFRAESTRUCTURA VIAL DE VIAS URBANAS  DE MANIZALES</t>
  </si>
  <si>
    <t>002</t>
  </si>
  <si>
    <t>MEJORAMIENTO DE LA MALLA VIAL DE LA CIUDAD DE MANIZALES</t>
  </si>
  <si>
    <t>004</t>
  </si>
  <si>
    <t>CONSTRUCCION FASE II AVENIDA COLON</t>
  </si>
  <si>
    <t>006</t>
  </si>
  <si>
    <t>PLAN DE MOVILIDAD DEL MUNICIPIO DE MANIZALES</t>
  </si>
  <si>
    <t>005</t>
  </si>
  <si>
    <t>CABLE AEREO DEL MUNICIPIO DE MANIZALES</t>
  </si>
  <si>
    <t>003</t>
  </si>
  <si>
    <t>MANTENIMIENTO PERIODICO Y RUTINARIO DE VIAS RURALES DE ORDEN MUNICIPAL</t>
  </si>
  <si>
    <t>010</t>
  </si>
  <si>
    <t xml:space="preserve"> CONSTRUCCION DE OBRAS DE ESTABILIDAD Y MANEJO DE AGUAS EN EL MUNICIPIO DE MANIZALES</t>
  </si>
  <si>
    <t>118</t>
  </si>
  <si>
    <t xml:space="preserve">DESARROLLO DE INSTRUMENTOS DE PLANIFICACION GESTION Y FINANCIACION </t>
  </si>
  <si>
    <t>072</t>
  </si>
  <si>
    <t>AMPLIACIÓN Y SOSTENIBILIDAD DE LA COBERTURA Y LA CALIDAD EDUCATIVA EN LA ATENCION INTEGRAL A LA PRIMERA INFANCIA</t>
  </si>
  <si>
    <t>SECRETARIA DE EDUCACIÓN</t>
  </si>
  <si>
    <t>073</t>
  </si>
  <si>
    <t>FORTALECIMIENTO DE LA EDUCACION RURAL EN EL MUNICIPIO DE MANIZALES</t>
  </si>
  <si>
    <t>075</t>
  </si>
  <si>
    <t>MEJORAMIENTO DEL MODELO ESCUELA ACTIVA URBANA EN LOS ESTABLECIMIENTOS EDUCATIVOS DEL MUNICIPIO DE MANIZALES</t>
  </si>
  <si>
    <t>076</t>
  </si>
  <si>
    <t>APLICACIÓN DE LA METODOLOGIA PEQUEÑOS CIENTIFICOS EN LAS INSTITUCIONES EDUCATIVAS DEL MUNICIPIO DE MANIZALES</t>
  </si>
  <si>
    <t>077</t>
  </si>
  <si>
    <t xml:space="preserve">FORTALECIMIENTO DEL COMPORTAMIENTO LECTOR DE LAS INSTITUCIONES EDUCATIVAS OFICIALES DEL MUNICIPIO DE MANIZALES </t>
  </si>
  <si>
    <t>078</t>
  </si>
  <si>
    <t>DESARROLLO DE COMPETENCIAS CIUDADANAS EN LOS ESTABLECIMIENTOS EDUCATIVOS OFICIALES DEL MUNICIPIO DE MANIZALES</t>
  </si>
  <si>
    <t>079</t>
  </si>
  <si>
    <t>SERVICIO DE FORMACION, CUALIFICACION  Y BIENESTAR SOCIAL A LOS DOCENTES Y PERSONAL ADMINISTRATIVO DE LAS INTITUCIONES EDUCATIVAS OFICIALES DEL MUNICIPIO DE MANIZALES</t>
  </si>
  <si>
    <t>081</t>
  </si>
  <si>
    <t>IMPLEMENTACION DE UN PROGRAMA QUE FOMENTE EL ACCESO A LA EDUCACION SUPERIOR EN EL MUNICIPIO DE MANIZALES</t>
  </si>
  <si>
    <t>082</t>
  </si>
  <si>
    <t>APLICACIÓN DEL MODELO DE INSTITUCIONES EDUCATIVAS CCON PROFUNDIZACION EN INGLES EN 20 I.E OFICIALES DE LA CIUDAD DE MANIZALES</t>
  </si>
  <si>
    <t>083</t>
  </si>
  <si>
    <t>AMPLIACIONDEL PROCESO DE ARTICULACION DE LA MEDIA EN LAS INSTITUCIONES EDUCATIVAS OFICIALES DEL MUNICIPIO DE MANIZALES</t>
  </si>
  <si>
    <t>084</t>
  </si>
  <si>
    <t>MANTENIMIENTO MANIZALES CIUDAD VIRTUAL MUNICIPIO DE MANIZALES</t>
  </si>
  <si>
    <t>089</t>
  </si>
  <si>
    <t>MANTENIMIENTO ACCESO Y PERMANENCIA DE LOS ESTUDIANTES DEL MUNICIPIO</t>
  </si>
  <si>
    <t>090</t>
  </si>
  <si>
    <t xml:space="preserve">SOSTENIMIENTO DEL PAGO DE SERVICIOS PUBLICOS, MONITOREO Y ASEGURAMIENTO EN LOS ESTABLECIMIENTOS EDUCATIVOS OFICIALES </t>
  </si>
  <si>
    <t>091</t>
  </si>
  <si>
    <t xml:space="preserve"> PRESTACION DEL SERVICIO EDUCATIVO EN EL MUNICIPIO DE MANIZALES </t>
  </si>
  <si>
    <t>092</t>
  </si>
  <si>
    <t>EDUCACION INCLUSIVA PARA LA ATENCION A POBLACIONES DIVERSAS EN EL MUNICIPIO DE MANIZALES</t>
  </si>
  <si>
    <t>048</t>
  </si>
  <si>
    <t>NUTRICION Y SEGURIDAD ALIMENTARIA PARA EL MUNICIPIO DE  MANIZALES</t>
  </si>
  <si>
    <t>093</t>
  </si>
  <si>
    <t>SERVICIO DE TRANSPORTE ESCOLAR EN LA ZONA RURAL DEL MUNICIPIO DE MANIZALES</t>
  </si>
  <si>
    <t>088</t>
  </si>
  <si>
    <t>DOTACION  DE MOBILIARIO, MATERIALES Y EQUIPOS EDUCATIVOS PARA LOS ESTABLECIMIENTOS EDUCATIVOS OFICIALES DEL MUNICIPIO DE MANIZALES</t>
  </si>
  <si>
    <t>095</t>
  </si>
  <si>
    <t>MEJORAMIENTO DE LOS PROCESOS ORGANIZACIONALES Y TECNOLOGICOS DE LA SEM</t>
  </si>
  <si>
    <t>096</t>
  </si>
  <si>
    <t>IMPLEMENTACION DE PROYECTOS AMBIENTALES ESCOLARES (PRAES) EN LOS ESTABLECIMIENTOS EDUCATIVOS OFICIALES DEL MUNICIPIO DE MANIZALES</t>
  </si>
  <si>
    <t>021</t>
  </si>
  <si>
    <t>CAPACITACION A DIGNATARIOS Y EDILES DE MANIZALES</t>
  </si>
  <si>
    <t>SECRETARIA DE DESARROLLO SOCIAL</t>
  </si>
  <si>
    <t>019</t>
  </si>
  <si>
    <t>APOYO A INICIATIVAS COMUNITARIAS EN ELMUNICIPIO DE MANIZALES</t>
  </si>
  <si>
    <t>020</t>
  </si>
  <si>
    <t>FORTALECIMIENTO DE PROGRAMAS EN LOS CENTROS INTEGRALES DE SERVICIOS COMUNITARIOS</t>
  </si>
  <si>
    <t>022</t>
  </si>
  <si>
    <t>FORMACION DE ARTESANOS Y UNIDADES EMPRESARIALES DEL MUNICIPIO DE MANIZALES</t>
  </si>
  <si>
    <t>023</t>
  </si>
  <si>
    <t>IMPLEMENTACION DE PROCESOS SOCIALES CON Y PARA LA FAMILIA</t>
  </si>
  <si>
    <t>029</t>
  </si>
  <si>
    <t>ATENCION INTEGRAL A PERSONAS MAYORES DEL MUNICIPIO DE MANIZALES</t>
  </si>
  <si>
    <t>030</t>
  </si>
  <si>
    <t>IMPLEMENTACION DEL PROGRAMA CENTROS VIDA PARA LAS PERSONAS MAYORES DEL MUNICIPIO DE MANIZALES</t>
  </si>
  <si>
    <t>031</t>
  </si>
  <si>
    <t>IMPLEMENTACION DE TELECENTROS COMUNITARIOS EN EL MUNICIPIO DE MANIZALES</t>
  </si>
  <si>
    <t>032</t>
  </si>
  <si>
    <t>IMPLEMENTACION DE PROCESOS SOCIALES CON ACCESO PREFERENTE PARA LA SUPERACION DE LA POBREZA EXTREMA</t>
  </si>
  <si>
    <t>CONSERVACION DEL PATRIMONIO CULTURAL DE MANIZALES</t>
  </si>
  <si>
    <t>159</t>
  </si>
  <si>
    <t>SERVICIO INHUMACION DE CADAVERES</t>
  </si>
  <si>
    <t>FORTALECIMIENTO Y DOTACION DE LA INFRAESTRUCTURA CULTURAL PÚBLICA Y PRIVADA EN EL MUNICIPIO DE MANIZALES</t>
  </si>
  <si>
    <t>045</t>
  </si>
  <si>
    <t>MANTENIMIENTO, SOSTENIMIENTO, REPOSICION DE MAQUINARIA Y EQUIPOS DEL CUERPO OFICIAL DE BOMBEROS.</t>
  </si>
  <si>
    <t>UNIDAD DE GESTION DEL RIESGO</t>
  </si>
  <si>
    <t>040</t>
  </si>
  <si>
    <t>AMPLIACION, OPERACIÓN Y MANTENIMIENTO DE LA RED DE ESTACIONES METEOROLÓGICAS PARA EVALUAR LA AMENAZA HIDRICA EN EL MUNICIPIO DE MANIZALES.</t>
  </si>
  <si>
    <t>038</t>
  </si>
  <si>
    <t>ATENCION A LAS NECESIDADES BÁSICAS POBLACIÓN AFECTADA POR DESASTRE</t>
  </si>
  <si>
    <t>039</t>
  </si>
  <si>
    <t xml:space="preserve">CAPACITACION EN PREVENCIÓN Y ATENCIÓN DE DESASTRES </t>
  </si>
  <si>
    <t>044</t>
  </si>
  <si>
    <t>CONTROL FÍSICO DE LAS ZONAS DE ALTO RIESGO Y MOVIMIENTOS DE TIERRA EN LADERAS DEL MUNICIPIO DE MANIZALES</t>
  </si>
  <si>
    <t>047</t>
  </si>
  <si>
    <t>ATENCIÓN DE EMERGENCIAS CON ORGANISMOS DE SOCORRO</t>
  </si>
  <si>
    <t>011</t>
  </si>
  <si>
    <t>PROMOVER EL POSICIONAMIENTO DE LA CIUDAD DE MANIZALES EN LOS AMBITOS NACIONAL E INTERNACIONAL EN LOS MERCADOS DE INTERÉS</t>
  </si>
  <si>
    <t>SECRETARIA TIC Y COMPETITIVIDAD</t>
  </si>
  <si>
    <t>013</t>
  </si>
  <si>
    <t>IMPLEMENTACIÓN DE  ESTRATEGIAS PARA EL DESARROLLO DE LA INNOVACIÓN, LA PRODUCTIVIDAD, EL EMPRENDIMIENTO Y EL DESARROLLO EMPRESARIAL EN EL TEJIDO EMPRESARIAL DE LA CIUDAD DE MANIZALES CON INCLUSIÓN DE LA POBLACIÓN EN CONDICIONES DE VULNERABILIDAD</t>
  </si>
  <si>
    <t>012</t>
  </si>
  <si>
    <t>PROPICIAR CONDICIONES FAVORABLES PARA EL DESARROLLO Y CRECIMIENTO DE LOS SECTORES DE ALTO IMPACTO EN LA CIUDAD DE MANIZALES</t>
  </si>
  <si>
    <t>2012170010033</t>
  </si>
  <si>
    <t>033</t>
  </si>
  <si>
    <t xml:space="preserve">IMPLEMENTACION DE PROGRAMAS DE ACTIVIDAD FISICA Y RECREACION </t>
  </si>
  <si>
    <t>SECRETARIA DEL DEPORTE</t>
  </si>
  <si>
    <t>2012170010034</t>
  </si>
  <si>
    <t>034</t>
  </si>
  <si>
    <t>APOYO A LOS PROGRAMAS DE EDUCACION FISICA</t>
  </si>
  <si>
    <t>2012170010035</t>
  </si>
  <si>
    <t>035</t>
  </si>
  <si>
    <t>FOMENTO Y DESARROLLO DEL DEPORTE</t>
  </si>
  <si>
    <t>2012170010036</t>
  </si>
  <si>
    <t>036</t>
  </si>
  <si>
    <t>ADMINISTRACION Y MANTENIMIENTO DE ESCENARIOS DEPORTIVOS</t>
  </si>
  <si>
    <t>058</t>
  </si>
  <si>
    <t>ASEGURAMIENTO DE LA POBLACION POBRE Y VULNERABLE AL SISTEMA GENERAL DE SEGURIDAD SOCIAL EN SALUD</t>
  </si>
  <si>
    <t>SECRETARIA DE SALUD PUBLICA</t>
  </si>
  <si>
    <t>054</t>
  </si>
  <si>
    <t>DESARROLLO DEL PLAN DE INTERVENCIONES COLECTIVAS DE MANIZALES</t>
  </si>
  <si>
    <t>071</t>
  </si>
  <si>
    <t xml:space="preserve"> IMPLEMENTACION DE LA ESTRATEGIA DE ATENCION PRIMARIA EN SALUD EN EL MUNICIPIO DE MANIZALES</t>
  </si>
  <si>
    <t>061</t>
  </si>
  <si>
    <t>PROGRAMA PARA EL FORTALECIMIENTO DE LAS ACCIONES DE PREVENCION, INTERVENCION Y SEGUIMIENTO DEL CANCER DE MAMA Y CERVIX</t>
  </si>
  <si>
    <t>063</t>
  </si>
  <si>
    <t>MEJORAMIENTO DE LA SALUD SEXUAL Y REPRODUCTIVA DE LOS JOVENES DE LA CIUDAD DE MANIZALES</t>
  </si>
  <si>
    <t>053</t>
  </si>
  <si>
    <t>MEJORAMIENTO DEL ESTADO DE SALUD ORAL EN EL MUNICIPIO DE MANIZALES</t>
  </si>
  <si>
    <t>066</t>
  </si>
  <si>
    <t>IMPLEMENTACION SISTEMA DE ASEGURAMIENTO Y GARANTIA DE LA CALIDAD DE LA ATENCION EN SALUD PARA EL MUNICIPIO DE MANIZALES</t>
  </si>
  <si>
    <t>067</t>
  </si>
  <si>
    <t>SOSTENIBILIDAD DE LA OFERTA DE SERVICIOS DE BAJA COMPLEJIDAD DEL MUNICIPIO DE MANIZALES</t>
  </si>
  <si>
    <t>059</t>
  </si>
  <si>
    <t>IMPLEMENTACION POLITICA PUBLICA SALUD MENTAL Y REDUCCIÓN DEL CONSUMO DE SPA MANIZALES</t>
  </si>
  <si>
    <t>049</t>
  </si>
  <si>
    <t>SANEAMIENTO AMBIENTAL PARA EL MUNICIPIO DE MANIZALES</t>
  </si>
  <si>
    <t>065</t>
  </si>
  <si>
    <t>PROGRAMA AMPLIADO DE INMUNIZACIONES</t>
  </si>
  <si>
    <t>052</t>
  </si>
  <si>
    <t>GESTION INTEGRAL EN SALUD PUBLICA PARA EL MUNICIPIO DE MANIZALES</t>
  </si>
  <si>
    <t>057</t>
  </si>
  <si>
    <t>Fortalecimiento Sistema de vigilancia epidemiológica de Manizales Manizales, Caldas, Occidente</t>
  </si>
  <si>
    <t>055</t>
  </si>
  <si>
    <t>PROMOCION SOCIAL EN SALUD EN EL MUNICIPIO DE MANIZALES</t>
  </si>
  <si>
    <t>064</t>
  </si>
  <si>
    <t>PREVENCION Y ATENCION DE LA DISCAPACIDAD EN EL MUNICIPIO DE MANIZALES</t>
  </si>
  <si>
    <t>070</t>
  </si>
  <si>
    <t>DESARROLLO DEL PROGRAMA DE GESTION DE LA SEGURIDAD Y SALUD EN EL TRABAJO PARA EL MUNICIPIO DE MANIZALES</t>
  </si>
  <si>
    <t>113</t>
  </si>
  <si>
    <t>ADMINISTRACION  BANDA MUNICIPAL DE MANIZALES</t>
  </si>
  <si>
    <t>112</t>
  </si>
  <si>
    <t>ASISTENCIA ARTE Y CULTURA PARA TODOS EN MANIZALES</t>
  </si>
  <si>
    <t>109</t>
  </si>
  <si>
    <t>ACTUALIZACION SISTEMA CULTURAL DE INFORMACION DEL INSTITUTO DE CULTURA Y TURISMO DE MANIZALES</t>
  </si>
  <si>
    <t>110</t>
  </si>
  <si>
    <t>APOYO ECONÓMICO O EN ESPECIE PARA EL FORTALECIMIENTO DE LOS PROCESOS CULTURALES DEL MUNICIPIO DE MANIZALES</t>
  </si>
  <si>
    <t>107</t>
  </si>
  <si>
    <t>APOYO EMPRENDIMIENTO CULTURAL MANIZALES</t>
  </si>
  <si>
    <t>115</t>
  </si>
  <si>
    <t>FORTALECIMIENTO PROGRAMA CASAS DE LA CULTURA MANIZALES</t>
  </si>
  <si>
    <t>111</t>
  </si>
  <si>
    <t>FORMULACION PLAN DE CONSERVACION DEL ARCHIVO HISTORICO DE MANIZALES</t>
  </si>
  <si>
    <t>114</t>
  </si>
  <si>
    <t>FORTALECIMIENTO DE LA RED DE BIBLIOTECAS PÚBLICAS MANIZALES</t>
  </si>
  <si>
    <t>108</t>
  </si>
  <si>
    <t>APOYO EN LA PROMOCION DEL DESTINO TURISTICO MANIZALES</t>
  </si>
  <si>
    <t>116</t>
  </si>
  <si>
    <t>ADMINISTRACION DE LA RED DE ECOPARQUES DE LA CIUDAD DE MANIZALES</t>
  </si>
  <si>
    <t>Recursos economicos programados 2016</t>
  </si>
  <si>
    <t>RESULTADO</t>
  </si>
  <si>
    <t>OBSERVACIONES</t>
  </si>
  <si>
    <t>COD IND</t>
  </si>
  <si>
    <t>NOMBRE INDICADOR</t>
  </si>
  <si>
    <t>Cumplimiento de indicadores programado I TRIMESTRE</t>
  </si>
  <si>
    <t>Cumplimiento de indicadores obtenido I TRIMESTRE</t>
  </si>
  <si>
    <t>RESULTADO INDIVIDUAL INDICADORES</t>
  </si>
  <si>
    <t>PRUEBA</t>
  </si>
  <si>
    <t>PRESUPUESTO TOTAL</t>
  </si>
  <si>
    <t>PLA05</t>
  </si>
  <si>
    <t>Reglamentación Municipal de la Política Ambiental Municipal y desarrollo programático</t>
  </si>
  <si>
    <t>PLA02</t>
  </si>
  <si>
    <t>Desarrollo del 100% de los Proyectos a corto plazo de la Agenda Ambiental</t>
  </si>
  <si>
    <t>PLA12</t>
  </si>
  <si>
    <t>Implementar al 100% acciones de corto plazo para 4 PMA de áreas protegidas</t>
  </si>
  <si>
    <t>PLA08</t>
  </si>
  <si>
    <t>Delimitación de 200 ha fajas de retiro de cauces en el cuatrienio</t>
  </si>
  <si>
    <t>GOB33</t>
  </si>
  <si>
    <t xml:space="preserve"> Aumentar a 300 la capacidad de animales en el albergue</t>
  </si>
  <si>
    <t>GOB35</t>
  </si>
  <si>
    <t>Esterilización al 100% de los animales recibidos en el albergue con posibilidades de adopción</t>
  </si>
  <si>
    <t>OBR13</t>
  </si>
  <si>
    <t>OBR03</t>
  </si>
  <si>
    <t xml:space="preserve"> Instalación de 40 unidades de sistema sépticos por año, en la zona rural</t>
  </si>
  <si>
    <t>OBR06</t>
  </si>
  <si>
    <t>Cubrir el 60% del municipio con un plan de recuperación de residuos solidos reciclables en el cuatrienio</t>
  </si>
  <si>
    <t>GOC01</t>
  </si>
  <si>
    <t>Cobertura del 100% de los barrios estrato 1 a 4 y 100% de los corregimientos de visitas con la jornada “gobierno en la calle”</t>
  </si>
  <si>
    <t>DES11</t>
  </si>
  <si>
    <t>Acompañar 78 organizaciones prejuveniles y juveniles, por año</t>
  </si>
  <si>
    <t>DES13</t>
  </si>
  <si>
    <t>Vincular 2.000 mujeres por año, en procesos de participación sociales</t>
  </si>
  <si>
    <t>DES14</t>
  </si>
  <si>
    <t>Desarrollar un programa de inclusión y diversidad de género</t>
  </si>
  <si>
    <t>RUR01</t>
  </si>
  <si>
    <t>400 fincas en procesos de certificación en BPA</t>
  </si>
  <si>
    <t>RUR13</t>
  </si>
  <si>
    <t>Realizar 80 reuniones con instituciones para generar espacios de interacción de los diferentes actores del sector público y privado relacionados con la zona rural (20 por año)</t>
  </si>
  <si>
    <t>RUR16</t>
  </si>
  <si>
    <t>Realizar 20 actividades comunitarias para promover el interés por la conservación del entorno natural (5 por año)</t>
  </si>
  <si>
    <t>CUL20</t>
  </si>
  <si>
    <t>Plan de cultura ciudadana. diseñado y en ejecución</t>
  </si>
  <si>
    <t>DES10</t>
  </si>
  <si>
    <t>Vincular a 300 niños y niñas en procesos de participación social</t>
  </si>
  <si>
    <t>SER15</t>
  </si>
  <si>
    <t>Incrementar al 70% la integración de usuarios institucionales a la red de la administración central municipal</t>
  </si>
  <si>
    <t>SER08</t>
  </si>
  <si>
    <t>Implementar un sistema de información y Seguimiento para el 100% de la contratación del municipio</t>
  </si>
  <si>
    <t>SER12</t>
  </si>
  <si>
    <t>Actualización del 100% de equipos informáticos de la administración central municipal</t>
  </si>
  <si>
    <t>SER16</t>
  </si>
  <si>
    <t xml:space="preserve"> Incrementar al 50% la elaboración de tablas de valoración documental</t>
  </si>
  <si>
    <t>SER17</t>
  </si>
  <si>
    <t>100% de los procesos del SGI (Sistema de Gestión Integral) mantenidos y modernizados</t>
  </si>
  <si>
    <t>SER24</t>
  </si>
  <si>
    <t>Aumentar al 80% el porcentaje de funcionarios que participan en actividades de bienestar</t>
  </si>
  <si>
    <t>PLA19</t>
  </si>
  <si>
    <t>Atención del 100% de las consultas ciudadanas</t>
  </si>
  <si>
    <t>PLA20</t>
  </si>
  <si>
    <t>Poner en funcionamiento al 100% el sistema de información estadístico</t>
  </si>
  <si>
    <t>PLA23</t>
  </si>
  <si>
    <t>Atender el 100% de las solicitudes de revisión de predios</t>
  </si>
  <si>
    <t>PLA24</t>
  </si>
  <si>
    <t>Atender el 100% de las solicitudes al SISBEN – Sistema de Identificación de Beneficiarios de Programas Sociales</t>
  </si>
  <si>
    <t>PLA25</t>
  </si>
  <si>
    <t xml:space="preserve"> Crear y poner en funcionamiento el observatorio de políticas públicas</t>
  </si>
  <si>
    <t>PLA26</t>
  </si>
  <si>
    <t>Realizar 4 evaluaciones anuales sobre el estado de avance al cumplimiento de metas al Plan de Desarrollo</t>
  </si>
  <si>
    <t>TRA01</t>
  </si>
  <si>
    <t>Ampliación del sistema semafórico a 65 intersecciones semafóricas</t>
  </si>
  <si>
    <t>TRA03</t>
  </si>
  <si>
    <t>Cobertura de señalización del municipio en el 95%</t>
  </si>
  <si>
    <t>TRA10</t>
  </si>
  <si>
    <t>Optimizar el transporte público con la implementación del sistemas de gestión y control de flota</t>
  </si>
  <si>
    <t>TRA07</t>
  </si>
  <si>
    <t>Cumplir al 100% del plan de regulacion</t>
  </si>
  <si>
    <t>TRA11</t>
  </si>
  <si>
    <t>Cubrir el 100% de los establecimientos educativos con programas de formación en cultura ciudadana, desde la perspectiva del tránsito</t>
  </si>
  <si>
    <t>GOB01</t>
  </si>
  <si>
    <t>Realizar 288 operativos bio-sico-sociales por año (menores, habitantes de y en la calle y en situación en alto grado de excitación)</t>
  </si>
  <si>
    <t>GOB04</t>
  </si>
  <si>
    <t>Atender como mínimo 95 niños por año en el Centro de Atención Especializada</t>
  </si>
  <si>
    <t>GOB05</t>
  </si>
  <si>
    <t xml:space="preserve"> Realizar 160 campañas educativas</t>
  </si>
  <si>
    <t>GOB11</t>
  </si>
  <si>
    <t>Brindar asistencia humanitaria al 100% de la población que rinde declaración en el Centro Regional de Víctimas</t>
  </si>
  <si>
    <t>GOB13</t>
  </si>
  <si>
    <t>Realizar 700 operativos y patrullajes por año</t>
  </si>
  <si>
    <t>GOB28</t>
  </si>
  <si>
    <t>GOB10</t>
  </si>
  <si>
    <t>Realizar 8.000 intervenciones por año en violencia personal, familiar y social</t>
  </si>
  <si>
    <t>EDU18</t>
  </si>
  <si>
    <t>Realizar mantenimiento preventivo y correctivo a 30 plantas físicas oficiales por año</t>
  </si>
  <si>
    <t>DEP11</t>
  </si>
  <si>
    <t>Recuperar y Mantener en buen estado y en funcionamiento el 100% de los escenarios deportivos</t>
  </si>
  <si>
    <t>DES23</t>
  </si>
  <si>
    <t>Mantener y adecuar 16 sedes (4 por año)</t>
  </si>
  <si>
    <t>OBR19</t>
  </si>
  <si>
    <t>Realizar 1 alumbrado navideño, por año</t>
  </si>
  <si>
    <t>VIV02</t>
  </si>
  <si>
    <t>Construir 880 viviendas nuevas en el área urbana, en el cuatrienio</t>
  </si>
  <si>
    <t>OBR08</t>
  </si>
  <si>
    <t>Mantener y/o construir 50.000 metros cuadrados de vías urbanas en el cuatrienio</t>
  </si>
  <si>
    <t>PLA17</t>
  </si>
  <si>
    <t>Cinco (5) instrumentos normativos revisados</t>
  </si>
  <si>
    <t>OBR10</t>
  </si>
  <si>
    <t>Construir la fase 2 de la Avenida Colon</t>
  </si>
  <si>
    <t>TRA08</t>
  </si>
  <si>
    <t>Avanzar en la ejecución del plan de movilidad en el 20%</t>
  </si>
  <si>
    <t>TRA09</t>
  </si>
  <si>
    <t>Disponer de 9 rutas de acceso a centros de oferta de bienes y servicios públicos</t>
  </si>
  <si>
    <t>OBR12</t>
  </si>
  <si>
    <t>Mantenimiento y rehabilitación de 750.000 metros cuadrados de vías rurales, por año</t>
  </si>
  <si>
    <t>OBR14</t>
  </si>
  <si>
    <t>Ejecutar 150 obras de estabilidad y mitigación</t>
  </si>
  <si>
    <t>EDU01</t>
  </si>
  <si>
    <t xml:space="preserve">Atender integralmente en salud. nutrición. educación y protección social al 100% de los niños y niñas vinculados en el programa de cero a siempre </t>
  </si>
  <si>
    <t>EDU04</t>
  </si>
  <si>
    <t xml:space="preserve">Restablecer el modelo escuela nueva en 14  establecimientos educativos rurales </t>
  </si>
  <si>
    <t>EDU06</t>
  </si>
  <si>
    <t>Mejorar la calidad y eficiencia de la educación básica y media mediante la réplica del proyecto Escuela Activa Urbana en 11 establecimientos educativos oficiales</t>
  </si>
  <si>
    <t>EDU07</t>
  </si>
  <si>
    <t>Mantener la metodología de pequeños científicos en  18 establecimientos educativos desde su contexto.</t>
  </si>
  <si>
    <t>EDU08</t>
  </si>
  <si>
    <t xml:space="preserve">Fortalecer competencias comunicativas. lectoras. escritoras en los  35 establecimientos educativos con talleres literarios y dotación de bibliotecas escolares    </t>
  </si>
  <si>
    <t>EDU09</t>
  </si>
  <si>
    <t xml:space="preserve">Atender el 75% del personal educativo directivo. docente y administrativo que accede a programas de formación  </t>
  </si>
  <si>
    <t>EDU12</t>
  </si>
  <si>
    <t xml:space="preserve">Aplicar las pruebas Saber al 100% de establecimientos educativos </t>
  </si>
  <si>
    <t>EDU13</t>
  </si>
  <si>
    <t>Ejecución del 100% del componente de segunda lengua definido en el Plan Estratégico de Educación</t>
  </si>
  <si>
    <t>EDU14</t>
  </si>
  <si>
    <t>Implementar las competencias laborales como política educativa en 30 Instituciones educativas oficiales del municipio de Manizales</t>
  </si>
  <si>
    <t>EDU15</t>
  </si>
  <si>
    <t>Brindar conectividad de Internet al 100% de las sedes oficiales. por año</t>
  </si>
  <si>
    <t>EDU20</t>
  </si>
  <si>
    <t xml:space="preserve">Atender el 100% de la población escolar entre 5 y 16 años  que solicitan el acceso al sistema educativo del sector oficial </t>
  </si>
  <si>
    <t>EDU21</t>
  </si>
  <si>
    <t>Atender el 100% de las solicitudes de ingreso al sistema educativo de la población vulnerable  (desplazados. reinsertados. desmovilizados. hijos de héroes de guerra)</t>
  </si>
  <si>
    <t>SAL50</t>
  </si>
  <si>
    <t>Beneficiar con el servicio de restaurante escolar a 12.106 niños escolarizados por año</t>
  </si>
  <si>
    <t>EDU19</t>
  </si>
  <si>
    <t>Dotar de mobiliario y menaje de cocina al 50% de las instituciones educativas</t>
  </si>
  <si>
    <t>EDU25</t>
  </si>
  <si>
    <t>Beneficiar por año a 2.450  estudiantes del área rural con transporte</t>
  </si>
  <si>
    <t>EDU27</t>
  </si>
  <si>
    <t xml:space="preserve">Utilización del 100% de los sistemas de información suministrados por el Ministerio de Educación Nacional </t>
  </si>
  <si>
    <t>EDU29</t>
  </si>
  <si>
    <t>Una (1) estrategia de educación pública diseñada en gestión del riesgo implementada, que integre página WEB, boletines y redes sociales</t>
  </si>
  <si>
    <t>DES01</t>
  </si>
  <si>
    <t>Lograr 35% de dignatarios capacitados (población objetivo 2.300)</t>
  </si>
  <si>
    <t>DES03</t>
  </si>
  <si>
    <t>100% en la ejecución de la partida global de las JAL (de 756 millones)</t>
  </si>
  <si>
    <t>DES05</t>
  </si>
  <si>
    <t>Beneficiar a 250 artesanos, por año</t>
  </si>
  <si>
    <t>DES08</t>
  </si>
  <si>
    <t>Construir la política pública de familia para el municipio</t>
  </si>
  <si>
    <t>DES16</t>
  </si>
  <si>
    <t>Vincular 5.654 adultos mayores por año a procesos sociales</t>
  </si>
  <si>
    <t>DES17</t>
  </si>
  <si>
    <t>39 Tecnocentros en funcionamiento</t>
  </si>
  <si>
    <t>DES19</t>
  </si>
  <si>
    <t>Brindar acompañamiento familiar a 5.907 familias, por año en el programa Red Unidos</t>
  </si>
  <si>
    <t>DES21</t>
  </si>
  <si>
    <t>Atender el 100% de las familias inscritas en el programas de Familias en Acción</t>
  </si>
  <si>
    <t>CUL04</t>
  </si>
  <si>
    <t xml:space="preserve"> Número de apoyos artísticos brindados a la comunidad</t>
  </si>
  <si>
    <t>CUL06</t>
  </si>
  <si>
    <t>Apoyar 18 iniciativas culturales externas por año. en el área urbana</t>
  </si>
  <si>
    <t>CUL08</t>
  </si>
  <si>
    <t>Realizar 108 talleres de formación artística. por año en el área urbana</t>
  </si>
  <si>
    <t>CUL16</t>
  </si>
  <si>
    <t>Plan de conservación del archivo histórico. formulado y en ejecución</t>
  </si>
  <si>
    <t>CUL21</t>
  </si>
  <si>
    <t>Continuidad en la prestación del servicio en las 9 bibliotecas administradas por el Instituto de Cultura y Turismo</t>
  </si>
  <si>
    <t>TUR09</t>
  </si>
  <si>
    <t xml:space="preserve"> Incrementar a 15.000 en promedio anual los visitantes al parque benjamín López y en 25.000 promedio anual en el terminal de transportes en los PIT </t>
  </si>
  <si>
    <t>DES04</t>
  </si>
  <si>
    <t>Incrementar en un 10% el número de ingresos (accesos) a los centros integrales de servicios comunitarios por año. para un total de 810.784 ingresos en el cuatrienio</t>
  </si>
  <si>
    <t>CUL18</t>
  </si>
  <si>
    <t xml:space="preserve"> Diseñar e iniciar la ejecución de una agenda de recuperación del centro histórico del municipio</t>
  </si>
  <si>
    <t>CUL01</t>
  </si>
  <si>
    <t>Realizar 72 presentaciones anuales de la Banda Municipal en el área urbana (288 en el cuatrienio)</t>
  </si>
  <si>
    <t>TUR07</t>
  </si>
  <si>
    <t>Promover el ingreso a la Red de Ecoparques (Yarumos: 8.000, Bosque popular el prado: 800.000, Alcázares: 20.000 y Monumento a los Colonizadores: 110.000) por año</t>
  </si>
  <si>
    <t>UGR04</t>
  </si>
  <si>
    <t>Atender el 100% de emergencias reportadas a los organismos de socorro</t>
  </si>
  <si>
    <t>UGR01</t>
  </si>
  <si>
    <t>Un (1) sistema de monitoreo de amenazas y alerta ante amenazas operando</t>
  </si>
  <si>
    <t>UGR05</t>
  </si>
  <si>
    <t>Atender de manera temporal el 100% de las familias afectadas por desastres</t>
  </si>
  <si>
    <t>UGR07</t>
  </si>
  <si>
    <t>1 proceso, por año, de formación y capacitación del personal vinculado a los organismos de respuesta para la atención de desastres</t>
  </si>
  <si>
    <t>UGR02</t>
  </si>
  <si>
    <t>Reducir al 75% los asentamientos en condición de alto riesgo de desastres</t>
  </si>
  <si>
    <t>COM01</t>
  </si>
  <si>
    <t>2.000 millones gestionados en el cuatrienio</t>
  </si>
  <si>
    <t>COM05</t>
  </si>
  <si>
    <t>Fortalecer 200 empresas por año en el proceso de cadenas productivas</t>
  </si>
  <si>
    <t>COM18</t>
  </si>
  <si>
    <t>Ejecutar 2 Planes de Acción para el desarrollo de 2 sectores de alto impacto (BIOTECNOLOGÍA y TIC’s)</t>
  </si>
  <si>
    <t>SAL01</t>
  </si>
  <si>
    <t>Mantener coberturas de afiliación al Régimen Subsidiado superiores al 90%</t>
  </si>
  <si>
    <t>SAL34</t>
  </si>
  <si>
    <t>100% de  los eventos con potencial epidémico bajo vigilancia atendidos</t>
  </si>
  <si>
    <t>SAL03</t>
  </si>
  <si>
    <t>33.000 familias del área urbana de mayor vulnerabilidad. monitoreadas e intervenidas con la estrategia de Atención Primaria en Salud (APS)</t>
  </si>
  <si>
    <t>SAL06</t>
  </si>
  <si>
    <t>Mantener con acceso a tratamiento al 100%  de las mujeres con diagnóstico de cáncer de cuello uterino y mama</t>
  </si>
  <si>
    <t>SAL08</t>
  </si>
  <si>
    <t>Mantener  el porcentaje de Dientes Permanentes Presentes (DPP) a los 25 años. alcanzado en el 2011: 97.2%.</t>
  </si>
  <si>
    <t xml:space="preserve"> 100% de  los eventos con potencial epidémico bajo vigilancia atendidos</t>
  </si>
  <si>
    <t>SAL20</t>
  </si>
  <si>
    <t>Implementación de un modelo extramural de atención integral a la violencia intrafamiliar</t>
  </si>
  <si>
    <t>SAL22</t>
  </si>
  <si>
    <t>15.000 visitas de Inspección Vigilancia y Control a establecimientos de alto riesgo sanitario. para cada año en el area Urbana</t>
  </si>
  <si>
    <t>SAL30</t>
  </si>
  <si>
    <t>Número de niños menores de 1 año vacunados con 3 dosis de DPT superior  a 12.429 en el cuatrienio</t>
  </si>
  <si>
    <t>SAL13</t>
  </si>
  <si>
    <t xml:space="preserve">100%  de los programas de atención en salud de las ESE´s con evaluación del componente de calidad preferencialmente el manejo de hipertensión arterial y diabetes mellitus. </t>
  </si>
  <si>
    <t>SAL14</t>
  </si>
  <si>
    <t>100% de las ESE’s con planes de desarrollo institucional aprobados y acuerdos de gestión gerencial. monitoreados por sus Juntas Directivas</t>
  </si>
  <si>
    <t>SAL40</t>
  </si>
  <si>
    <t>Capacitación al 100% de las organizaciones sociales en los componentes de promoción social  (20 redes de participación capacitadas por año)</t>
  </si>
  <si>
    <t>SAL41</t>
  </si>
  <si>
    <t>Mantener activo  un modelo de atención para el cuidado integral en la discapacidad de mayor prevalencia</t>
  </si>
  <si>
    <t>SAL43</t>
  </si>
  <si>
    <t>100 empresas e instituciones vinculadas a la estrategia de entornos laborales saludables activa</t>
  </si>
  <si>
    <t>Porcentaje de grupos intervenidos</t>
  </si>
  <si>
    <t>157.5</t>
  </si>
  <si>
    <t>70.28</t>
  </si>
  <si>
    <t>84.5</t>
  </si>
  <si>
    <t>0.8</t>
  </si>
  <si>
    <t>MARCA</t>
  </si>
  <si>
    <t>No hay forma de obtener una medición certera de indicadores de producto, ya que los indicadorres del Plan de Desarrollo cargados y alimentados corresponden al Plan de desarrollo vigente, hasta tanto no se apruebe por parte del Concejo el nuevo Plan de Desarrollo del Gobierno actual 24/abril/2015</t>
  </si>
  <si>
    <t>Compra de predios  Colegio San José</t>
  </si>
  <si>
    <t>Cuenta por pagar EMSA (Acuerdo 485 de 2001)</t>
  </si>
  <si>
    <t>Prestación del Servicio Educ.SGP (Reinteg.Incap.)Administrat</t>
  </si>
  <si>
    <t>Sueldo con sit de fondos_Docente-Escalafón</t>
  </si>
  <si>
    <t>Sobresueldo con sit de fondos_Docente-Escalafón</t>
  </si>
  <si>
    <t>Prima de Vacaciones_Docente-Escalafón</t>
  </si>
  <si>
    <t>Prima de Navidad _Docente-Escalafón</t>
  </si>
  <si>
    <t>Estímulo a Docente-Escalafón Rural Dct 521/2010_Docent.Escal</t>
  </si>
  <si>
    <t>Caja de Compensación Familiar_Docente-Escalafón</t>
  </si>
  <si>
    <t>Servicio Nacional de Aprendizaje_Docente-Escalafón</t>
  </si>
  <si>
    <t>Instituto Colombiano de Bienestar Familar_Docentes_Escalafon</t>
  </si>
  <si>
    <t>Escuelas Industriales e Institutos Tec_Docente_Escalafon</t>
  </si>
  <si>
    <t>Escuela Superior Pública_Docentes_Escalafon</t>
  </si>
  <si>
    <t>Sobresueldo con sit de fondos_Directivo Docente</t>
  </si>
  <si>
    <t>Estimulo a directivos docentes rurales Dcto 521/2010</t>
  </si>
  <si>
    <t>Escuelas Industriales e Institutos Tec_Directivo Do</t>
  </si>
  <si>
    <t>Sobresueldo sin sit. de fondos Direct.Docentes</t>
  </si>
  <si>
    <t>Sobresueldo con sit de fondos_Docente_Escalafon</t>
  </si>
  <si>
    <t>Prima de Vacaciones_Docente_Escalafon</t>
  </si>
  <si>
    <t>Prima de Navidad_Docente_Escalafon</t>
  </si>
  <si>
    <t>Recursos economicos ejecutados II TRIMESTRE (acumulado)</t>
  </si>
  <si>
    <t>Recursos economicos programados II TRIMESTRE</t>
  </si>
  <si>
    <t>Cumplimiento de indicadores programado II TRIMESTRE</t>
  </si>
  <si>
    <t>Cumplimiento de indicadores obtenido II TRIMESTRE</t>
  </si>
  <si>
    <t>028</t>
  </si>
  <si>
    <t>FORMACION EN ASPECTOS LUDICO - RECREATIVOS PARA ADULTOS MAYORES DE MANIZALES</t>
  </si>
  <si>
    <t>062</t>
  </si>
  <si>
    <t>MEJORAMIENTO DE LAS ACCIONES DE PROMOCION DE LA SALUD Y PREVENCION DE LA ENFERMEDAD EN LAS UNIVERSIDADES E INSTITUTOS TÉCNICOS DE MANIZALES</t>
  </si>
  <si>
    <t>069</t>
  </si>
  <si>
    <t>DESARROLLO DEL PROGRAMA DE ATENCIÓN  MATERNA-PERINATAL DEL MUNICIPIO DE MANIZALES</t>
  </si>
  <si>
    <t>FORTALECIMIENTO ACCESO AL ASEGURAMIENTO A TRAVES DE LA AFILIACION AL REGIMEN SUBSIDIADO</t>
  </si>
  <si>
    <t>068</t>
  </si>
  <si>
    <t>PREVENCION. PROTECCION. ATENCION. ASISTENCIA Y REPARACION A VICTIMAS Y DESPLAZADOS EN MANIZALES</t>
  </si>
  <si>
    <t>Recursos economicos programados III TRIMESTRE</t>
  </si>
  <si>
    <t>Recursos economicos ejecutados III TRIMESTRE (acumulado)</t>
  </si>
  <si>
    <t>LLAVE CONCAT</t>
  </si>
  <si>
    <t>LLAVE CENCOS</t>
  </si>
  <si>
    <t>LLAVE PROY</t>
  </si>
  <si>
    <t>041</t>
  </si>
  <si>
    <t>LLAVE SEC</t>
  </si>
  <si>
    <t>MED</t>
  </si>
  <si>
    <t>ALC</t>
  </si>
  <si>
    <t>SAD</t>
  </si>
  <si>
    <t>PLA</t>
  </si>
  <si>
    <t>TTO</t>
  </si>
  <si>
    <t>GOB</t>
  </si>
  <si>
    <t>HAC</t>
  </si>
  <si>
    <t>OPP</t>
  </si>
  <si>
    <t>EDU</t>
  </si>
  <si>
    <t>SOC</t>
  </si>
  <si>
    <t>UGR</t>
  </si>
  <si>
    <t>STC</t>
  </si>
  <si>
    <t>DEP</t>
  </si>
  <si>
    <t>SAL</t>
  </si>
  <si>
    <t>MAESTRO DE GASTOS</t>
  </si>
  <si>
    <t>VALOR PROGRAMADO 1er TRIMESTRE</t>
  </si>
  <si>
    <t>VALOR PROGRAMADO 2do TRIMESTRE</t>
  </si>
  <si>
    <t>VALOR PROGRAMADO 3er TRIMESTRE</t>
  </si>
  <si>
    <t>VALOR PROGRAMADO 4to TRIMESTRE</t>
  </si>
  <si>
    <t>Una estrategia para la gestión de recursos de cooperación internacional ejecutada</t>
  </si>
  <si>
    <t>Estrategia diseñada y ejecutada para gestión de recursos de cooperación nacional e internacional</t>
  </si>
  <si>
    <t>TIC269</t>
  </si>
  <si>
    <t>META ASIGNADA</t>
  </si>
  <si>
    <t>INDICADOR</t>
  </si>
  <si>
    <t>VALOR ESPERADO EN LA VIGENCIA 2017</t>
  </si>
  <si>
    <t>CÓDIGO DEL INDICADOR</t>
  </si>
  <si>
    <t>VALOR EJECUTADO 1er TRIMESTRE</t>
  </si>
  <si>
    <t>VALOR EJECUTADO 2do TRIMESTRE</t>
  </si>
  <si>
    <t>VALOR EJECUTADO 3er TRIMESTRE</t>
  </si>
  <si>
    <t>VALOR EJECUTADO 4to TRIMESTRE</t>
  </si>
  <si>
    <t>050</t>
  </si>
  <si>
    <t>Cumplimiento de indicadores programado IV TRIMESTRE</t>
  </si>
  <si>
    <t>Cumplimiento de indicadores obtenido IV TRIMESTRE</t>
  </si>
  <si>
    <t>Recursos economicos ejecutados IV TRIMESTRE (acumulado)</t>
  </si>
  <si>
    <t>Recursos economicos programados IV TRIMESTRE (acumulado)</t>
  </si>
  <si>
    <t>CENCOS</t>
  </si>
  <si>
    <t>AMPLIACION. OPERACIÓN Y MANTENIMIENTO DE LA RED DE ESTACIONES METEOROLOGICAS DEL MUNICIPIO DE MANIZALES</t>
  </si>
  <si>
    <t>O</t>
  </si>
  <si>
    <t>FORTALECIMIENTO SISTEMA DE VIGILANCIA EPIDEMIOLÓGICA DE MANIZALES MANIZALES, CALDAS, OCCIDENTE</t>
  </si>
  <si>
    <t xml:space="preserve">PREVENCION DEL DELITO EN EL MUNICIPIO DE MANIZALES </t>
  </si>
  <si>
    <t>CONSERVACION DEL PATRIMONIO CULTURAL MANIZALES</t>
  </si>
  <si>
    <t>CONSTRUCCION DE LA TERCERA ETAPA DEL CENTRO COMUNITARIO BATUTA CALDAS</t>
  </si>
  <si>
    <t>ATENCION A FAUNA DOMESTICA EN CONDICION DE VULNERABILIDAD</t>
  </si>
  <si>
    <t>CODIGO DEL INDICADOR</t>
  </si>
  <si>
    <t>Ampliar y consolidar el programa de adopción de animales con la entrega en adopción de 6000 animales.</t>
  </si>
  <si>
    <t>Número de Adopciones anuales</t>
  </si>
  <si>
    <t>RECUPERACION DEL ESPACIO PUBLICO PARA UNA CIUDAD SOSTENIBLE</t>
  </si>
  <si>
    <t>Ampliar la cobertura de la unidad de protección animal a 350 animales</t>
  </si>
  <si>
    <t>Cobertura de la UPA</t>
  </si>
  <si>
    <t>VALOR ESPERADO 2017</t>
  </si>
  <si>
    <t>ADECUACION MANEJO Y APROVECHAMIENTO DE RESIDUOS SOLIDOS E INCLUSION DE RECUPERADORES AMBIENTALES</t>
  </si>
  <si>
    <t>MANTENIMIENTO DE PARQUES ZONAS VERDES Y FORTALECIMIENTO DE LA RED DE ECOPARQUES MANIZALES</t>
  </si>
  <si>
    <t>Número de ofertas atractivas y complementarias realizadas</t>
  </si>
  <si>
    <t>APOYO, FORTALECIMIENTO, OPERACION, COORDINACION, SOPORTE Y APROVISIONAMIENTO DEL SISTEMA DE MANIZALES EN BICI.</t>
  </si>
  <si>
    <t xml:space="preserve">Fomentar el Sistema de bicicletas públicas, con mantenimiento de cobertura en 100% </t>
  </si>
  <si>
    <t>Porcentaje de mantenimiento anual</t>
  </si>
  <si>
    <t>RESTAURACION, CONOCIMIENTO Y EDUCACIÓN PARA EL DESARROLLO AMBIENTAL</t>
  </si>
  <si>
    <t>Formular un proyecto de monitoreo de las áreas de conservación ambiental</t>
  </si>
  <si>
    <t>Proyecto formulado</t>
  </si>
  <si>
    <t>MEJORAMIENTO DE LA CORBERTURA DE SERVICIOS BASICOS EN ACUEDUCTO Y ALCANTARILLADO</t>
  </si>
  <si>
    <t>Porcentaje de incremento en la cobertura de acueducto rural</t>
  </si>
  <si>
    <t xml:space="preserve">Implementar un hospital público veterinario </t>
  </si>
  <si>
    <t>Clínica veterinaria pública construida</t>
  </si>
  <si>
    <t>ADMINISTRACION DEL SISTEMA DE CALIDAD, DE LA URNA DE CRISTAL Y EL ARCHIVO MUNICIPAL DE MANIZALES</t>
  </si>
  <si>
    <t xml:space="preserve">Implementar el 100% del plan de auditorías internas al Sistema de Gestión Integral </t>
  </si>
  <si>
    <t>ADM289</t>
  </si>
  <si>
    <t>DESARROLLO DE ESTRATEGIA GOBIERNO EN LINEA MANIZALES</t>
  </si>
  <si>
    <t>Evaluación de la Estrategia Gobierno en Línea</t>
  </si>
  <si>
    <t>ADM288</t>
  </si>
  <si>
    <t>046</t>
  </si>
  <si>
    <t>RENOVACION DE LA PLATAFORMA TECNOLOGIA DE LA ADMINISTRACION CENTRAL MUNICIPAL DE MANIZALES</t>
  </si>
  <si>
    <t>Renovar en 70% del hardware de la administración municipal</t>
  </si>
  <si>
    <t>Porcentaje de hardware renovado</t>
  </si>
  <si>
    <t>ADM296</t>
  </si>
  <si>
    <t>DESARROLLO PROGRAMA DE BIENESTAR SOCIAL, SEGURIDAD Y SALUD EN EL TRABAJO Y FORMACION Y CAPACITACION MANIZALES</t>
  </si>
  <si>
    <t>Lograr el impacto esperado en el 50% de las capacitaciones realizadas medido a través del diseño y ejecución de herramientas de evaluación</t>
  </si>
  <si>
    <t>Porcentaje de capacitaciones que logran el impacto esperado</t>
  </si>
  <si>
    <t>ADM308</t>
  </si>
  <si>
    <t xml:space="preserve">Ejecutar al 100% el Plan de estímulos e incentivos </t>
  </si>
  <si>
    <t>Porcentaje de implementación del plan de estímulos e incentivos</t>
  </si>
  <si>
    <t>ADM309</t>
  </si>
  <si>
    <t>Porcentaje de requisitos legales implementados</t>
  </si>
  <si>
    <t>Implementar el Decreto 1072 de 2.015 Capítulo 6 en un 95%</t>
  </si>
  <si>
    <t>Porcentaje de implementación del plan de seguridad y salud en el trabajo</t>
  </si>
  <si>
    <t>ADM307</t>
  </si>
  <si>
    <t>ADM311</t>
  </si>
  <si>
    <t>FORMULACION Y PLANIFICACION PARA EL DESARROLLO Y LA INTEGRACION REGIONAL, MANIZALES, CALDAS</t>
  </si>
  <si>
    <t>Realizar 2 mesas de integración regional al año</t>
  </si>
  <si>
    <t>Número de mesas de integración realizadas</t>
  </si>
  <si>
    <t>PLA434</t>
  </si>
  <si>
    <t>FORMULACION DEL PLAN ESPECIAL DE MANEJO Y PROTECCION PARA EL CONJUNTO DE INMUEBLES DE ARQUITECTURA REPUBLICANA DE MANIZALES</t>
  </si>
  <si>
    <t>Elaborar documento técnico de soporte</t>
  </si>
  <si>
    <t>Documento DTS elaborado</t>
  </si>
  <si>
    <t>PLA142</t>
  </si>
  <si>
    <t>APLICACION DE LA METODOLOGIA DE ESTRATIFICACION EN LA CIUDAD DE MANIZALES</t>
  </si>
  <si>
    <t>Elaborar un estudio socioeconómico a partir de los datos actualizados de la encuesta Sisben y la estratificación</t>
  </si>
  <si>
    <t>Porcentaje de solicitudes de estratificación, atendidas</t>
  </si>
  <si>
    <t>PLA313.3</t>
  </si>
  <si>
    <t>094</t>
  </si>
  <si>
    <t>IDENTIFICACION DE POTENCIALES BENEFICIARIOS DE LOS PROGRAMAS SOCIALES DE MANIZALES</t>
  </si>
  <si>
    <t>Estudio socioeconómico realizado</t>
  </si>
  <si>
    <t>PLA313.1</t>
  </si>
  <si>
    <t xml:space="preserve">IMPLEMENTACIÓN SISTEMA INFORMACIÓN INTEGRAL PARA SEGUIMIENTO, EVALUACIÓN Y MONITOREO DE POLITICAS PUBLICAS, PROYECTOS INVERSION E INSTRUMENTOS  DE PLANIFICACION </t>
  </si>
  <si>
    <t>PLA314</t>
  </si>
  <si>
    <t>Porcentaje de implementación del sistema de seguimiento a políticas, programas y proyectos</t>
  </si>
  <si>
    <t>Implementar al 100% un sistema de seguimiento a políticas, programas y proyectos</t>
  </si>
  <si>
    <t>Formular y poner en marcha un Plan Estadístico y Geográfico municipal</t>
  </si>
  <si>
    <t>Porcentaje de avance en la formulación e implementación del Plan Estadístico y Geográfico Municipal</t>
  </si>
  <si>
    <t>PLA291</t>
  </si>
  <si>
    <t>CONSOLIDACION DEL CENTRO DE  INFORMACION ESTADISTICO Y GEOGRAFICO.</t>
  </si>
  <si>
    <t xml:space="preserve">DESARROLLO DE INSTRUMENTOS DE PLANIFICACIÓN, GESTIÓN,  Y FINANCIACION DEL MUNICIPIO DE MANIZALES </t>
  </si>
  <si>
    <t>N/A</t>
  </si>
  <si>
    <t>Revisar y ajustar el POT</t>
  </si>
  <si>
    <t>Porcentaje de avance en la revisión y ajuste del POT</t>
  </si>
  <si>
    <t>PLA364.1</t>
  </si>
  <si>
    <t>Realizar una (1) jornada anual de sensibilización de las normas y sanciones urbanísticas</t>
  </si>
  <si>
    <t>Número de jornadas realizadas, de sensibilización de las normas y sanciones urbanísticas</t>
  </si>
  <si>
    <t>PLA366</t>
  </si>
  <si>
    <t>Mantener en funcionamiento el 96% del sistema semafórico de la ciudad de Manizales</t>
  </si>
  <si>
    <t>Porcentaje del sistema semafórico en funcionamiento</t>
  </si>
  <si>
    <t>TRAN375</t>
  </si>
  <si>
    <t xml:space="preserve">Desarrollar un (1) Plan anual de regulación desde el punto de vista preventivo y correctivo </t>
  </si>
  <si>
    <t>Plan de regulación desde el punto de vista preventivo y correctivo, elaborado e implementado</t>
  </si>
  <si>
    <t>TRAN384</t>
  </si>
  <si>
    <t>Rehabilitar el parque didáctico fijo temático de tránsito</t>
  </si>
  <si>
    <t>Parque didáctico fijo de tránsito en funcionamiento</t>
  </si>
  <si>
    <t>TRAN383</t>
  </si>
  <si>
    <t xml:space="preserve">Desarrollar una Agenda Participativa para la implementación del Sistema Estratégico de Transporte Público Colectivo SETP </t>
  </si>
  <si>
    <t>Agenda participativa desarrollada para la implementación del sistema estratégico de transporte público colectivo SETP</t>
  </si>
  <si>
    <t>TRAN388</t>
  </si>
  <si>
    <t>Instalar 2.360 nuevas señales verticales</t>
  </si>
  <si>
    <t>Número de señales verticales instaladas</t>
  </si>
  <si>
    <t>TRAN379</t>
  </si>
  <si>
    <t>FORMULACION DEL PROYECTO DE ACUERDO CON LA REVISION GENERAL DEL POT DE MANIZALES</t>
  </si>
  <si>
    <t>FORTALECIMENTO DEL CONTROL FISICO URBANISTICO DE MANIZALES</t>
  </si>
  <si>
    <t>FORTALECIMIENTO DEL SISTEMA SEMAFORICO EN LA CIUDAD DE MANIZALES</t>
  </si>
  <si>
    <t>CONTROL Y REGULACION DEL TRANSITO Y EL TRANSPORTE EN EL MUNICIPIO DE MANIZALES</t>
  </si>
  <si>
    <t>FORMACION CIUDADANA BAJO LA PERSPECTIVA DEL TRANSITO EN LA CIUDAD DE MANIZALES</t>
  </si>
  <si>
    <t>IMPLEMENTACION DEL SISTEMA ESTRATEGICO DE TRANSPORTE PUBLICO COLECTIVO SETP MANIZALES</t>
  </si>
  <si>
    <t>DEMARCACION Y SEÑALIZACION VIAL EN EL MUNICIPIO DE MANIZALES</t>
  </si>
  <si>
    <t>FORTALECIMIENTO DE ESPACIOS PARA LA PROMOCION Y GARANTIA DE LOS DERECHOS DE LA NIÑEZ EN EL MUNICIPIO DE MANIZALES</t>
  </si>
  <si>
    <t xml:space="preserve">Realizar 140 intervenciones          (instituciones educativas, operativos nocturnos,  campañas y brigadas de prevención con las diferentes comisarías)  </t>
  </si>
  <si>
    <t>Número de intervenciones realizadas tendientes a disminuir el trabajo infantil sin permiso legal</t>
  </si>
  <si>
    <t>GOB097</t>
  </si>
  <si>
    <t>PREVENCIÓN, PROTECCIÓN, ATENCIÓN , ASISTENCIA Y REPARACION A VICTIMAS Y DESPLAZADOS EN EL MUNICIPIO DE MANIZALES</t>
  </si>
  <si>
    <t>Plan formulado, en ejecución  y con acompaña-miento del Consejo Intersectorial de Justicia Transicional – Plan de acción Territorial para la atención y reparación integral de víctimas - PAT</t>
  </si>
  <si>
    <t>Plan formulado y en ejecución para la atención y reparación integral de víctimas</t>
  </si>
  <si>
    <t>GOB341</t>
  </si>
  <si>
    <t>APOYO AL PROCESO DE REINTEGRADOS Y EXCOMBATIENTES EN EL RESTABLECIMIENTO DE DERECHOS</t>
  </si>
  <si>
    <t>Plan formulado, en ejecución  y con acompaña-miento del Consejo Intersectorial de Justicia Transicional</t>
  </si>
  <si>
    <t>Plan integra ejecutado, en el marco del post conflicto para la población reintegrada y/o excombatiente residente en el municipio de Manizales</t>
  </si>
  <si>
    <t>GOB344</t>
  </si>
  <si>
    <t>APOYO SEGURIDAD Y CONVIVIENCIA CIUDADANA</t>
  </si>
  <si>
    <t xml:space="preserve">Ejecutar en un 70% las líneas estratégicas del Plan Integral de Seguridad y Convivencia - PICS -  relacionadas con la capacidad institucional técnica y tecnológica. </t>
  </si>
  <si>
    <t xml:space="preserve">Porcentaje de ejecución de líneas estratégicas del PICS en torno a capacidad institucional, técnica y tecnológica en seguridad </t>
  </si>
  <si>
    <t>GOB320</t>
  </si>
  <si>
    <t>REPARACION INTEGRAL DEL CIUDADANO HABITANTE DE LA CALLE</t>
  </si>
  <si>
    <t>Formular la política pública y actualizar el censo de habitantes de la calle y en la calle incluyendo otros sectores de la ciudad.</t>
  </si>
  <si>
    <t>Número de habitantes de y en la calle</t>
  </si>
  <si>
    <t>GOB330.1</t>
  </si>
  <si>
    <t>074</t>
  </si>
  <si>
    <t>FORTALECIMIENTO DE LA CULTURA CIUDADANA E INTERVENCION SOCIAL</t>
  </si>
  <si>
    <t xml:space="preserve">Aumentar en 20%  actividades lúdico - recreativas en la zona urbana para fomentar la convivencia y seguridad ciudadana (Pégate al Parche) </t>
  </si>
  <si>
    <t>Actividades implementadas</t>
  </si>
  <si>
    <t>GOB336</t>
  </si>
  <si>
    <t>CONSTRUCCIÓN OBRAS DE MITIGACION DE RIESGO, MANTENIMIENTO Y CAPACITACION A LA COMUNIDAD EN LADERAS DE PROTECCION MANIZALES</t>
  </si>
  <si>
    <t>Obras de mitigación implementa-das</t>
  </si>
  <si>
    <t>RIE205</t>
  </si>
  <si>
    <t>2016170010103</t>
  </si>
  <si>
    <t>MANTENIMIENTO. ADECUACION Y DOTACION A SEDES  INSTITUCIONALES. SOCIALES Y COMUNITARIAS DE MANIZALES</t>
  </si>
  <si>
    <t>CONSTRUCCIÓN FASE III AV MARCELINO PALACIO ANTIGUA "AVENIDA COLÓN". MANIZALES</t>
  </si>
  <si>
    <t>CONSTRUCCIÓN VIAS, ANDENES Y ESPACIO PÚBLICO MANIZALES, CALDAS, OCCIDENTE</t>
  </si>
  <si>
    <t>MANTENIMIENTO PERIÓDICO Y RUTINARIO DE VÍAS RURALES DE ORDEN MUNICIPAL MANIZALES</t>
  </si>
  <si>
    <t>INSTALACIÓN ALUMBRADO NAVIDEÑO MANIZALES</t>
  </si>
  <si>
    <t>SANEAMIENTO CUENCA RIO CHINCHINA MANIZALES Y VILLAMARIA</t>
  </si>
  <si>
    <t xml:space="preserve"> DESARROLLO DE PROGRAMAS HABITACIONALES PARA POBLACIÓN VULNERABLE DEL MUNICIPIO DE MANIZALES</t>
  </si>
  <si>
    <t>Realizar mantenimiento al 100% de sedes priorizadas</t>
  </si>
  <si>
    <t>Porcentaje de mantenimiento a sedes comunales priorizadas</t>
  </si>
  <si>
    <t>DES356</t>
  </si>
  <si>
    <t>Construir la Fase 3 de la Avenida Colón</t>
  </si>
  <si>
    <t>Fase 3 ejecutada</t>
  </si>
  <si>
    <t>OBR393</t>
  </si>
  <si>
    <t>Construir y/o mejorar 7 mil M2 de vías del área urbana del municipio por año</t>
  </si>
  <si>
    <t>M2 en vías construidos y mejorados</t>
  </si>
  <si>
    <t>OBR367</t>
  </si>
  <si>
    <t>Realizar anualmente mínimo 120KM de mantenimiento en vías rurales</t>
  </si>
  <si>
    <t>Km. en vías rurales mantenidos</t>
  </si>
  <si>
    <t>OBR392</t>
  </si>
  <si>
    <t>Incrementar la cobertura de acueducto rural en un 10% en el cuatrienio</t>
  </si>
  <si>
    <t>Porcentaje de incremento en la cobertura de agua potable en la zona rural</t>
  </si>
  <si>
    <t>AGU399</t>
  </si>
  <si>
    <t>Identificar y priorizar las intervenciones a realizar en al año</t>
  </si>
  <si>
    <t>INV397</t>
  </si>
  <si>
    <t>Promover  un programa de Residuos Sólidos Especiales del Plan de Gestión Integral de Residuos</t>
  </si>
  <si>
    <t>Programa de residuos sólidos en operación</t>
  </si>
  <si>
    <t>MED407</t>
  </si>
  <si>
    <t xml:space="preserve">Intervenir 200 predios con titulación  </t>
  </si>
  <si>
    <t>Hogares que acceden al título  del predio</t>
  </si>
  <si>
    <t>VIV422</t>
  </si>
  <si>
    <t>2016170010001</t>
  </si>
  <si>
    <t>FORTALECIMIENTO DE LA ATENCIÓN A LA PRIMERA INFANCIA DEL MUNICIPIO DE MANIZALES</t>
  </si>
  <si>
    <t>MEJORAMIENTO DE LOS RESULTADOS EN PRUEBAS SABER DE LOS ESTUDIANTES DE LAS INSTITUCIONES EDUCATIVAS OFICIALES</t>
  </si>
  <si>
    <t>FORMACION A DIRECTIVOS DOCENTES Y DOCENTES DEL SECTOR OFICIAL DEL MUNICIPO DE MANIZALES</t>
  </si>
  <si>
    <t>MEJORAMIENTO DE LAS ESCUELAS FAMILIARES EN LAS INSTITUCIONES EDUCATIVAS OFICIALES DE MANIZALES</t>
  </si>
  <si>
    <t>APOYO INCLUSION DE POBLACIONES CON CAPACIDADES EDUCATIVAS DIVERSAS DE MANIZALES</t>
  </si>
  <si>
    <t>ADMINISTRACION DEL PROGRAMA DE ALIMENTACION ESCOLAR PARA LAS INSTITUCIONES EDUCATIVAS OFICIALES DEL MUNICIPIO DE MANIZALES</t>
  </si>
  <si>
    <t>SERVICIO DE TRANSPORTE ESCOLAR FOCALIZADO PARA ESTUDIANTES DE LAS INSTITUCIONES EDUCATIVAS OFICIALES DE MANIZALES</t>
  </si>
  <si>
    <t>RENOVACION EN LAS TECNOLOGIAS DE LA INFORMACIÓN Y LAS COMUNICACIONES DE LAS INSTITUCIONES EDUCATIVAS OFICIALES DEL MUNICIPIO DE MANIZALES</t>
  </si>
  <si>
    <t>FORTALECIMIENTO DEL SERVICIO EDUCATIVO EN EL MUNICIPIO DE MANIZALES</t>
  </si>
  <si>
    <t>SUMINISTRO DE DOTACION ESCOLAR EN LOS ESTABLECIMIENTOS EDUCATIVOS DEL MUNICIPIO DE MANIZALES</t>
  </si>
  <si>
    <t>FORTALECIMIENTO DE LOS PROCESOS DE LA SECRETARIA DE EDUCACION DEL MUNICIPIO DE MANIZALES</t>
  </si>
  <si>
    <t>MANTENIMIENTO, ADECUACIÓN, AMPLIACION Y CONSTRUCCION DE PLANTAS FISICAS DE LAS INSTITUCIONES EDUCATIVAS DEL SECTOR OFICIAL DE MANIZALES</t>
  </si>
  <si>
    <t>FORTALECIMIENTO DE LAS COMPETENCIAS BASICAS LABORALES Y/O PROFESIONALES EN LOS ESTUDIANTES DE LA EDUCACION MEDIA</t>
  </si>
  <si>
    <t>100% de instituciones educativas oficiales con asistencia técnica</t>
  </si>
  <si>
    <t>Porcentaje de instituciones educativas oficiales con asistencia técnica</t>
  </si>
  <si>
    <t>EDU001</t>
  </si>
  <si>
    <t>28% de instituciones cualificadas en escuela nueva que corresponde a 15 (Sostener)</t>
  </si>
  <si>
    <t>Porcentaje de instituciones  cualificadas en escuela nueva</t>
  </si>
  <si>
    <t>EDU014</t>
  </si>
  <si>
    <t>26% (14 I.E.)</t>
  </si>
  <si>
    <t>Porcentaje de docentes y directivos del sector oficial participando en actividades de formación en derechos humanos y libertad religiosa</t>
  </si>
  <si>
    <t>EDU018</t>
  </si>
  <si>
    <t>11,3 % Instituciones Educativas Cualificadas en escuelas familiares que corresponden a 6 IE al año</t>
  </si>
  <si>
    <t>Porcentaje de instituciones cualificadas en escuela familiar</t>
  </si>
  <si>
    <t>EDU017</t>
  </si>
  <si>
    <t>66% de las Instituciones cualificadas en inclusión que corresponden a 34 Instituciones fortalecidas e culturas, políticas y prácticas inclusivas</t>
  </si>
  <si>
    <t>Porcentaje de instituciones oficiales que implementan estrategias para aumentar el índice de inclusión</t>
  </si>
  <si>
    <t>EDU021</t>
  </si>
  <si>
    <t>Suministrar 18.000 complementos alimentarios mañana - tarde diarios durante cada año</t>
  </si>
  <si>
    <t>Complementos alimentarios suministrados  mañana - tarde diarios durante cada año</t>
  </si>
  <si>
    <t>EDU022</t>
  </si>
  <si>
    <t>100% de las instituciones de la zona rural con trasporte escolar</t>
  </si>
  <si>
    <t>Porcentaje de instituciones educativas de la zona rural beneficiadas con el servicio de transporte escolar</t>
  </si>
  <si>
    <t>EDU024</t>
  </si>
  <si>
    <t>Mantener el 100% de las instituciones educativas oficiales con servicio de conectividad a internet</t>
  </si>
  <si>
    <t>Porcentaje de instituciones educativas con conectividad a internet</t>
  </si>
  <si>
    <t>EDU027</t>
  </si>
  <si>
    <t>80% de instituciones educativas con asistencia técnica para resolver problemáticas por medio de estrategia de gobernanza</t>
  </si>
  <si>
    <t>Porcentaje de instituciones educativas con asistencia técnica para resolver problemáticas por medio de la estrategia de Gobernanza</t>
  </si>
  <si>
    <t>EDU029</t>
  </si>
  <si>
    <t>1 alianza con Fundación Luker  para atender 332 estudiantes adicionales durante el cuatrienio a través de universidades e instituciones de educación para el trabajo desarrollo humano con el programa universidad en tu colegio</t>
  </si>
  <si>
    <t>Número de alianzas</t>
  </si>
  <si>
    <t>EDU030</t>
  </si>
  <si>
    <t>SECRETARIA DE   LA   MUJER</t>
  </si>
  <si>
    <t>MUJ</t>
  </si>
  <si>
    <t>IMPLEMENTACION  DE ESPACIOS PARTICIPATIVOS E INCLUYENTES PARA LA COMUNIDAD LGTBI</t>
  </si>
  <si>
    <t>IMPLEMENTACION DE PROCESOS DE MOVILIZACIÓN, ORGANIZACIÓN E INSLUSIÓN SOCIAL Y LABORAL PARA MUJERES DEL MUNICIPIO DE MANIZALES.</t>
  </si>
  <si>
    <t>IMPLEMENTACION DE ESTRATEGIAS DE INTERVENCION CON LA POBLACION ETNICA DE MANIZALES</t>
  </si>
  <si>
    <t>042</t>
  </si>
  <si>
    <t>FORTALECIMIENTO A LA PRODUCTIVIDAD Y COMPETITIVIDAD PARA UN CRECIMIENTO ECONOMICO SOSTENIBLE DEL MUNICIPO DE MANIZALES</t>
  </si>
  <si>
    <t>ASISTENCIA INTEGRAL AL CIUDADANO EN MANIZALES PARA LA CONSTRUCCION DE PAZ</t>
  </si>
  <si>
    <t>Número de actividades anuales realizadas o apoyadas que promuevan la inclusión de la población étnica y afro en asuntos de ciudad</t>
  </si>
  <si>
    <t>DES126</t>
  </si>
  <si>
    <t>Diseñar y ejecutar 4 estrategias que promuevan el crecimiento armónico e integral de los niños, niñas y adolescentes</t>
  </si>
  <si>
    <t>Número de estrategias diseñadas y ejecutadas para promover el crecimiento armónico e integral de los NNA</t>
  </si>
  <si>
    <t>DES093</t>
  </si>
  <si>
    <t>MUJ124</t>
  </si>
  <si>
    <t>Elaborar, ejecutar y hacer seguimiento al plan de acción de lineamientos de la Política Pública de mujer y equidad de género</t>
  </si>
  <si>
    <t>Plan de acción de la Política Pública de mujer y equidad de género con su correspondiente seguimiento</t>
  </si>
  <si>
    <t>MUJ098</t>
  </si>
  <si>
    <t>Dos programas de emprendimiento fortalecidos y/o ejecutados</t>
  </si>
  <si>
    <t>Numero de programas de emprendimiento diseñados y/o ejecutados</t>
  </si>
  <si>
    <t>TIC262</t>
  </si>
  <si>
    <t>Numero de estrategias implementadas y ejecutadas</t>
  </si>
  <si>
    <t>GOB345</t>
  </si>
  <si>
    <t>FORTALECIMIENTO Y MEJORAMIENTO DE LAS CAPACIDADES SOCIALES DE LA POBLACION RURAL ASI COMO EL COMPONENTE AMBIENTAL DE LA ZONA RURAL DE MANIZALES</t>
  </si>
  <si>
    <t>MEJORAMIENTO DE LA COMPETITIVIDAD DE LOS PRODUCTORES AGROPECUARIOS DEL SECTOR RURAL DE MANIZALES</t>
  </si>
  <si>
    <t>Elaborar el Plan de Acción para la implementación de la Política Pública</t>
  </si>
  <si>
    <t>Plan de acción elaborado</t>
  </si>
  <si>
    <t>RUR241</t>
  </si>
  <si>
    <t xml:space="preserve">Realizar 8 eventos anuales  de capacitación en el sector agropecuario teniendo en cuenta la líneas productivas      </t>
  </si>
  <si>
    <t>Número de eventos de capacitación en el sector agropecuario</t>
  </si>
  <si>
    <t>RUR236</t>
  </si>
  <si>
    <t>ASISTENCIA INTEGRAL A PERSONAS MAYORES EN CONDICION DE VULNERABILIDAD DE MANIZALES</t>
  </si>
  <si>
    <t>FORTALECIMIENTO DE LOS CENTROS VIDA DE MANIZALES</t>
  </si>
  <si>
    <t>DESARROLLO DE ACTIVIDADES LUDICO RECREATIVAS Y FORMATIVAS CON ADULTOS MAYORES DE MANIZALES</t>
  </si>
  <si>
    <t>IMPLEMENTACION DE PROCESOS SOCIALES CON LAS FAMILIAS  DE MANIZALES</t>
  </si>
  <si>
    <t>FORTALECIMIENTO DE LAS ESTRATEGIAS DE SUPERACION DE LA POBREZA EN MANIZALES</t>
  </si>
  <si>
    <t>SERVICIO FUNERARIO PARA LA POBLACION  VULNERABLE DE MANIZALES</t>
  </si>
  <si>
    <t>IMPLEMENTACION DE LOS PROCESOS DE FORMACION Y COMERCIALIZACION DE PRODUCTOS DE ARTESANOS Y UNIDADES EMPRESARIALES DE MANIZALES</t>
  </si>
  <si>
    <t>FORTALECIMIENTO DE PROCESOS DE ACCESO A TECNOLOGIAS DE INFORMACION Y COMUNICACIÓN EN MANIZALES</t>
  </si>
  <si>
    <t>FORTALECIMIENTO DE LOS PROCESOS SOCIALES EN LOS CENTROS INTEGRALES DE SERVICIOS COMUNITARIOS DE MANIZALES</t>
  </si>
  <si>
    <t>DESARROLLO DE PROYECTOS PRESENTADOS POR LAS JAL DE MANIZALES</t>
  </si>
  <si>
    <t>FORTALECIMIENTO DEL LIDERAZGO Y LA PARTICIPACION COMUNITARIA EN MANIZALES</t>
  </si>
  <si>
    <t>IMPLEMENTACION DE PROCESOS DE INSERCION SOCIAL Y LABORAL A PERSONAS CON DISCAPACIDAD Y SUS FAMILIAS EN LA CIUDAD DE MANIZALES</t>
  </si>
  <si>
    <t>FORTALECIMIENTO DE LOS PROCESOS DE CIUDADANIA JUVENIL EN EL MUNICIPIO DE MANIZALES</t>
  </si>
  <si>
    <t>Desarrollar 5 estrategias para el goce de los derechos de los adultos mayores</t>
  </si>
  <si>
    <t>Estrategias ejecutadas para el goce efectivo de derechos de las personas mayores</t>
  </si>
  <si>
    <t>DES110</t>
  </si>
  <si>
    <t>Diseñar e implementar un plan de cultura para el envejecimiento y la vejez con perspectiva generacional</t>
  </si>
  <si>
    <t>Plan de cultura para envejecimiento y la vejez diseñado e implementado</t>
  </si>
  <si>
    <t>DES111</t>
  </si>
  <si>
    <t xml:space="preserve">Elaborar, ejecutar y hacer seguimiento del plan de acción de la política pública de familia </t>
  </si>
  <si>
    <t>Plan de acción de la política pública de familia, elaborado</t>
  </si>
  <si>
    <t>DES119</t>
  </si>
  <si>
    <t>Atender 100% de familias del Programa MFA atendidas</t>
  </si>
  <si>
    <t>Porcentaje de familias atendidas en el programa "Más familias en acción"</t>
  </si>
  <si>
    <t>DES127</t>
  </si>
  <si>
    <t>Atender el 100% de solicitudes con cumplimiento de requisitos para auxilio funerario</t>
  </si>
  <si>
    <t>Porcentaje de solicitudes de auxilio funerario atendidas</t>
  </si>
  <si>
    <t>DES130</t>
  </si>
  <si>
    <t>Atender el 100% de beneficiarios del programa de Artesanos y Unidades Empresariales</t>
  </si>
  <si>
    <t>Porcentaje de Artesanos y Unidades Empresariales atendidas</t>
  </si>
  <si>
    <t>DES266</t>
  </si>
  <si>
    <t>Mantener en funcionamiento los 39 telecentros comunitarios</t>
  </si>
  <si>
    <t>Número de Telecentros en funcionamiento</t>
  </si>
  <si>
    <t>DES283</t>
  </si>
  <si>
    <t>180 alianzas institucionales en operación</t>
  </si>
  <si>
    <t>Número de alianzas institucionales realizadas en CISCOS</t>
  </si>
  <si>
    <t>DES359</t>
  </si>
  <si>
    <t>216 proyectos de JAL priorizados y ejecutados</t>
  </si>
  <si>
    <t>Número de proyectos por JAL priorizados</t>
  </si>
  <si>
    <t>DES355</t>
  </si>
  <si>
    <t>Semilleros de JAC creados y en actividad</t>
  </si>
  <si>
    <t>DES352</t>
  </si>
  <si>
    <t>Promover 2 procesos de formación, reconocimiento y participación social de las personas con discapacidad</t>
  </si>
  <si>
    <t>Número de procesos de formación, reconocimiento y participación de la PCD, promovidos</t>
  </si>
  <si>
    <t>DES116</t>
  </si>
  <si>
    <t>Diseñar y ejecutar 4 estrategias que garanticen ambientes saludables y vida digna para los niños, niñas y adolescentes</t>
  </si>
  <si>
    <t>Número de estrategias diseñadas y ejecutadas para garantizar ambientes saludables y vida digna para los niños, niñas y adolescentes</t>
  </si>
  <si>
    <t>DES092</t>
  </si>
  <si>
    <t xml:space="preserve">Desarrollar 4 estrategias de organización y participación </t>
  </si>
  <si>
    <t>Número de estrategias de organización y participación juvenil desarrolladas</t>
  </si>
  <si>
    <t>DES108</t>
  </si>
  <si>
    <t>087</t>
  </si>
  <si>
    <t>ESTUDIOS PARA CONSOLIDAR LA GOBERNABILIDAD, EL TRABAJO INTERINSTITUCIONAL Y LA GESTION FINANCIERA  DEL RIESGO</t>
  </si>
  <si>
    <t>ESTUDIOS PARA MEJORAR EL CONOCIMIENTO, LA COMUNICACION, LA PARTICIPACION CIUDADANA Y LA EDUCACION EN GESTION DEL RIESGO</t>
  </si>
  <si>
    <t>ESTUDIOS REDUCIR EL RIESGO DE DESASTRES, INTEGRANDO LOS INSTRUMENTOS DE PLANIFICACION DE MANIZALES</t>
  </si>
  <si>
    <t>ESTUDIO PARA MEJORAR LA CAPACIDAD DE RESPUESTA Y DE RECUPERACION ANTE LA OCURRENCIA DE UNA EMERGENCIA O DESASTRES</t>
  </si>
  <si>
    <t>Formular, expedir e implementar el Plan Municipal de Gestión del Riesgo de Desastres para 12 años.</t>
  </si>
  <si>
    <t>Documento fase 1 y documento borrador componente programático</t>
  </si>
  <si>
    <t>RIE220</t>
  </si>
  <si>
    <t xml:space="preserve">Implementar el centro de monitoreo y sistemas de alerta hidro- meteorológicas, sísmicas, volcánicas y geotécnicas </t>
  </si>
  <si>
    <t>Un centro de monitoreo y sistema de alertas para la gestión del riesgo y adaptación al cambio climático funcionando</t>
  </si>
  <si>
    <t>RIE193</t>
  </si>
  <si>
    <t>Impulsar el control en la aplicación de las consideraciones de riesgo en el uso del suelo</t>
  </si>
  <si>
    <t>Estudios detallados realizados, con consideraciones de riesgo en uso de suelo</t>
  </si>
  <si>
    <t>RIE203.2</t>
  </si>
  <si>
    <t>Apoyar al voluntariado y a entidades de respuesta en el municipio</t>
  </si>
  <si>
    <t>Porcentaje de avance en los procesos de apoyo al voluntariado y a entidades de respuesta</t>
  </si>
  <si>
    <t>RIE215</t>
  </si>
  <si>
    <t>DESARROLLO DE MANIZALES EN EL CONTEXTO INTERNACIONAL</t>
  </si>
  <si>
    <t>043</t>
  </si>
  <si>
    <t>FORTALECIMENTO DE MANIZALES COMO ECOSISTEMA DE CIENCIA, TECNOLOGÍA, INNOVACIÓN  E INVESTIGACION APLICADA.</t>
  </si>
  <si>
    <t>3 modelos de negocios estructurados para la creación de agro empresas</t>
  </si>
  <si>
    <t>Modelos de negocios estructurados para la creación de agro empresas</t>
  </si>
  <si>
    <t>TIC243</t>
  </si>
  <si>
    <t xml:space="preserve">60 empresas con gestión de la innovación </t>
  </si>
  <si>
    <t>Empresas con planes de innovación estructurados</t>
  </si>
  <si>
    <t>TIC277</t>
  </si>
  <si>
    <t>2016170010034</t>
  </si>
  <si>
    <t>FORTALECIMIENTO DEL DEPORTE, LA RECREACIÓN Y LA EDUCACIÓN FÍSICA EN EL MUNICIPIO DE MANIZALES</t>
  </si>
  <si>
    <t>2016170010035</t>
  </si>
  <si>
    <t>MEJORAMIENTO, CONSTRUCCION, MANTENIMIENTO Y ADECUACION DE ESCENARIOS DEPORTIVOS DE MANIZALES</t>
  </si>
  <si>
    <t xml:space="preserve">Número de programas recreativos realizados </t>
  </si>
  <si>
    <t>DEP132</t>
  </si>
  <si>
    <t>Construir y adecuar 20 escenarios deportivos en el municipio (Canchas sintéticas, bolera pública, patinodromo, gimnasios al aire libre entre otros</t>
  </si>
  <si>
    <t xml:space="preserve">Número de  escenarios deportivos adecuados y construidos </t>
  </si>
  <si>
    <t>OBR137</t>
  </si>
  <si>
    <t>FORTALECIMIENTO, INSPECCION, VIGILANCIA Y CONTROL EN SALUD AMBIENTAL EN MANIZALES</t>
  </si>
  <si>
    <t>IMPLEMENTACION DE ESTRATEGIAS DE PROMOCION, PREVENCIÓN, ATENCIÓN, REHABILITACION Y ENFERMEDADES CRONICAS NO TRANSMISIBLES</t>
  </si>
  <si>
    <t>SERVICIO DE PROMOCION DE LA CONVIVENCIA Y LA SALUD MENTAL, PREVENCION DE TRANSTORNOS MENTALES Y VIOLENCIAS</t>
  </si>
  <si>
    <t>051</t>
  </si>
  <si>
    <t>FORTALECIMIENTO DEL PROGRAMA DE SEGURIDAD ALIMENTARIA Y NUTRICIONAL EN POBLACIONES VULNERABLES EN EL MUNICIPIO DE MANIZALES</t>
  </si>
  <si>
    <t>MANTENIMIENTO DE LAS CONDICIONES RELACIONADAS CON LA SEXUALIDAD, DERECHOS SEXUALES Y REPRODUCTIVOS DE LA POBLACION</t>
  </si>
  <si>
    <t>MEJORAMIENTO AL ACCESO DE LA POBLACION VULNERABLE A LAS ACCIONES DE PREVENCION Y CONTROL DE LAS ENFERMEDADES TRANSMISIBLES</t>
  </si>
  <si>
    <t>FORTALECIMIENTO RED LOCAL DE URGENCIAS</t>
  </si>
  <si>
    <t>DESARROLLO DE ACCIONES PARA LA PREVENCION DE EVENTOS OCUPACIONALES DE MANIZALES</t>
  </si>
  <si>
    <t>056</t>
  </si>
  <si>
    <t>DESARROLLO DE UN PROGRAMA DE ATENCIÓN INTEGRAL EN SALUD (PSICOSOCIAL) EN EL MARCO DEL ENVEJECIMIENTO Y VEJEZ Y LA POBLACIÓN VICTIMA DE MANIZALES</t>
  </si>
  <si>
    <t>FORTALECIMIENTO DEL PROGRAMA DE PRIMERA INFANCIA Y ATENCION INTEGRAL A LAS ENFERMEDADES PRAVALENTES DE LA INFANCIA</t>
  </si>
  <si>
    <t>DESARROLLO DE  ACCIONES DE PREVENCION Y APOYO A LA DISCAPACIDAD EN MANIZALES</t>
  </si>
  <si>
    <t>FORTALECIMIENTO SISTEMA DE INFORMACION INTEGRADO EN SALUD DE MANIZALES</t>
  </si>
  <si>
    <t>060</t>
  </si>
  <si>
    <t xml:space="preserve">FORTALECIMIENTO VIGILANCIA EPIDEMIOLOGICA LOCAL EN EL MARCO DE LA AUTORIDAD SANITARIA DEL PLAN DECENAL DE SALUD </t>
  </si>
  <si>
    <t>FORTALECIMIENTO DE LAS INSTANCIAS DE PARTICIPACION SOCIAL EN SALUD DEL MUNICIPIO DE MANIZALES</t>
  </si>
  <si>
    <t>FORTALECIMIENTO DE SISTEMA OBLIGATORIO DE GARANTIA DE CALIDAD EN LA PRESTACION DE SERVICIOS DE SALUD</t>
  </si>
  <si>
    <t>FORTALECIMIENTO DEL ASEGURAMIENTO DE LA POBLACION POBRE Y VULNERABLE DE MANIZALES</t>
  </si>
  <si>
    <t>MANTENIMIENTO DE LA SOSTENIBILIDAD DE LA OFERTA DE SERVICIOS DE SALUD DE BAJA COMPLEJIDAD EN EL MUNICIPIO DE MANIZALES</t>
  </si>
  <si>
    <t>IMPLEMENTACION DE LA ESTRATEGIA DE ATENCION PRIMARIA EN SALUD  MANIZALES</t>
  </si>
  <si>
    <t>Aplicar 80.000 dosis de vacunas antirrábicas a caninos y felinos</t>
  </si>
  <si>
    <t>Número de dosis de vacuna antirrábica</t>
  </si>
  <si>
    <t>SAL033</t>
  </si>
  <si>
    <t>Número de grupos conformados en la estrategia PASEA</t>
  </si>
  <si>
    <t>SAL037</t>
  </si>
  <si>
    <t>SAL040</t>
  </si>
  <si>
    <t>Atender en el programa nutricional al 100% de los menores de 2 años identificados mediante la estrategia APS</t>
  </si>
  <si>
    <t>Porcentaje de menores  de 2 años identificados e intervenidos en el programa nutricional</t>
  </si>
  <si>
    <t>SAL047</t>
  </si>
  <si>
    <t>Mantener un programa de actualización y entrenamiento de campo en ginecobstetricia, en todas las IPS que atienden partos en Manizales (3 capacitaciones por año)</t>
  </si>
  <si>
    <t>Número de capacitaciones brindadas a IPS  que hacen atención del parto en protocolos de atención del mismo</t>
  </si>
  <si>
    <t>SAL056</t>
  </si>
  <si>
    <t>SAL062</t>
  </si>
  <si>
    <t>Mantener un programa de monitoreo de la tuberculosis con identificación de casos nuevos y acceso a tratamiento</t>
  </si>
  <si>
    <t>Existencia del programa contra la tuberculosis, activo</t>
  </si>
  <si>
    <t>SAL058</t>
  </si>
  <si>
    <t xml:space="preserve">1200 trabajadores informales de las áreas rural y urbana  del Municipio con educación en promoción de la salud y seguridad en el trabajo </t>
  </si>
  <si>
    <t>SAL067</t>
  </si>
  <si>
    <t>Acompañar al 100%  de los centros de Protección al adulto mayor en los procesos de gestión para la certificación</t>
  </si>
  <si>
    <t>Porcentaje de Centros de Protección al Adulto Mayor con gestión para la certificación integral</t>
  </si>
  <si>
    <t>SAL070</t>
  </si>
  <si>
    <t>Número de salas de lactancia materna implementadas</t>
  </si>
  <si>
    <t>Mantener por debajo de 10 por cada mil nacidos vivos la tasa de mortalidad infantil</t>
  </si>
  <si>
    <t>SAL069</t>
  </si>
  <si>
    <t xml:space="preserve">Fortalecer y mantener activo el SIIS, generando 2 módulos anuales </t>
  </si>
  <si>
    <t>Módulos nuevos generados para el SIIS</t>
  </si>
  <si>
    <t>SAL088</t>
  </si>
  <si>
    <t>Atender el 100% de los eventos de notificación obligatoria con acciones técnicas de intervención conforme a protocolos</t>
  </si>
  <si>
    <t>Proporción de eventos de interés en salud pública  notificados atendidos conforme a protocolos del Instituto Nacional de Salud INS</t>
  </si>
  <si>
    <t xml:space="preserve"> Capacitar 30 veedores en salud en forma continua durante el cuatrienio</t>
  </si>
  <si>
    <t>Número de veedores en salud capacitados en la normatividad vigente</t>
  </si>
  <si>
    <t>SAL085</t>
  </si>
  <si>
    <t xml:space="preserve">Monitorear el sistema obligatorio de garantía de la calidad en las IPS priorizando las IPS que presten servicios al régimen subsidiado y verificar el cumplimiento de los planes de mejoramiento  </t>
  </si>
  <si>
    <t>Número de visitas de calidad realizadas para verificar la continuidad del SOGC en las IPS</t>
  </si>
  <si>
    <t>SAL081</t>
  </si>
  <si>
    <t>Mantener activo el modelo de auditoría de subprocesos del aseguramiento de las EPS con afiliados al régimen subsidiado en salud 100%</t>
  </si>
  <si>
    <t>Porcentaje de EPS con auditorías para fortalecer el acceso efectivo a los servicios de atención en salud de los afiliados al régimen subsidiado</t>
  </si>
  <si>
    <t>SAL78</t>
  </si>
  <si>
    <t>Por encima del 94%</t>
  </si>
  <si>
    <t>Optimizar  y reorganizar  los puntos de atención  de ASSBASALUD  conforme al estudio de oferta y demanda de servicios</t>
  </si>
  <si>
    <t>Grado de utilización y eficiencia de los puntos de atención de Asbasalud</t>
  </si>
  <si>
    <t>SAL079</t>
  </si>
  <si>
    <t>Desarrollar el modelo de Atención Primaria en Salud en 5 Comunas y área rural del Municipio de Manizales</t>
  </si>
  <si>
    <t xml:space="preserve">Número de áreas del  Municipio de Manizales con desarrollo de estrategia de Atención Primaria en Salud </t>
  </si>
  <si>
    <t>SAL091</t>
  </si>
  <si>
    <t>N8</t>
  </si>
  <si>
    <t>Restaur. Conocim. y  Educac. para el Dllo Ambiental</t>
  </si>
  <si>
    <t>Restaur. Conocim. y  Educac. para Dllo Ambiental (1% ICLD)</t>
  </si>
  <si>
    <t>Recuperación del Espacio Público para una Ciudad Sostenible</t>
  </si>
  <si>
    <t>V.F.(914/16) Recuperación Espacio Público Ciudad Sostenible</t>
  </si>
  <si>
    <t>Mantenimiento de parques, zonas verdes Y Red Ecoparques</t>
  </si>
  <si>
    <t>Atención a Fauna Domestica en condición de Vulnerabilidad</t>
  </si>
  <si>
    <t>V.F.(914/16) Atención Fauna Domestica condición Vulnerabilid</t>
  </si>
  <si>
    <t>Aprovisionamiento del Sistema Manizales en BICI</t>
  </si>
  <si>
    <t>Ampliación cobertura Serv.Básicos-Subsidios Acueducto</t>
  </si>
  <si>
    <t>Adecuación, manejo y aprovechamiento de residuos sólidos</t>
  </si>
  <si>
    <t>Mejoramiento de Cobertura Servicios Básicos-Subsidios EMAS</t>
  </si>
  <si>
    <t>Atención a Fauna Domestica en condición de Vulnerab.(SMA)</t>
  </si>
  <si>
    <t>Restaur. Conocim. y  Educac. para el Dllo Ambiental (CA)</t>
  </si>
  <si>
    <t>Recuperación del Espacio Público para una Ciudad Sost.(AEP)</t>
  </si>
  <si>
    <t>Aprovisionamiento del Sistema Manizales en BICI  (IR)</t>
  </si>
  <si>
    <t>Fondo Solidaridad y Redistribución del Ingreso-Agua Potable</t>
  </si>
  <si>
    <t>Fondo Solidaridad y Redistribución Ingreso-Alcantarillado</t>
  </si>
  <si>
    <t>Fortalecim. y Mejoram. de las Capacidades de Población Rural</t>
  </si>
  <si>
    <t>Mejoram. de la Competitividad de Productores Agropecuarios</t>
  </si>
  <si>
    <t>Implem. de Estrategia de Información y Comunicación Pública</t>
  </si>
  <si>
    <t>Proyecto Buenas Noches</t>
  </si>
  <si>
    <t>Dale un click a la rutina</t>
  </si>
  <si>
    <t>Fortalecimiento Diálogos para Más Oportunidades</t>
  </si>
  <si>
    <t>Desarrollo de la Estrategia Gobierno en Línea</t>
  </si>
  <si>
    <t>Renov. de la Plataforma Tecnológica de Admón. Central Mpal</t>
  </si>
  <si>
    <t>Admón. Sistema de Calidad, Urna Cristal y Archivo Municipal</t>
  </si>
  <si>
    <t>Bienestar, Seguridad y Salud en el Trabajo, Form. y Capacit.</t>
  </si>
  <si>
    <t>Bienest, Seguridad y Salud en Trabajo, Form. y Capac. (ICAM)</t>
  </si>
  <si>
    <t>Bienest, Seguridad y Salud en Trabajo y Form. y Capac. (MCD)</t>
  </si>
  <si>
    <t>Bienest, Seguridad y Salud en Trabajo y Form. y Capac. (ASO)</t>
  </si>
  <si>
    <t>Aplicación Metodología de Estratificación</t>
  </si>
  <si>
    <t>Sistema Integral Pol. Púb. Proyectos e Inst. Planificación</t>
  </si>
  <si>
    <t>Consolidación Centros de Información SIE y SIG</t>
  </si>
  <si>
    <t>Form. Proyecto acuerdo con revisión general del POT Mzles</t>
  </si>
  <si>
    <t>Control Físico Urbanístico</t>
  </si>
  <si>
    <t>Sistema Integral Pol. Púb. Proyectos e Inst. Planific (APDM)</t>
  </si>
  <si>
    <t>Dllo de Inst. Planificación, Gestión y finan. del Mpio (ICO)</t>
  </si>
  <si>
    <t>Dllo de Inst. Planificación, Gestión y finan. del Mpio (IPA)</t>
  </si>
  <si>
    <t>Dllo de Inst. Planificación, Gestión y finan. del Mpio (ASE)</t>
  </si>
  <si>
    <t>Dllo de Inst. Planificación, Gestión y finan. del Mpio (LUR)</t>
  </si>
  <si>
    <t>Formulación Plan Especial de Manejo y Protección Juan XXII</t>
  </si>
  <si>
    <t>Form. Proyecto acuerdo con revisión general del POT</t>
  </si>
  <si>
    <t>Desarrollo e  Integración regional</t>
  </si>
  <si>
    <t>Implementación del Sistema Estratégico de Transporte Público</t>
  </si>
  <si>
    <t>Fortalecimiento del Sistema Semafórico (MT)</t>
  </si>
  <si>
    <t>Fortalecimiento del Sistema Semafórico (AC)</t>
  </si>
  <si>
    <t>Control y Regulación del Transito (MT)</t>
  </si>
  <si>
    <t>Control y Regulación del Transito (AC)</t>
  </si>
  <si>
    <t>Control y Regulación del Transito Mpio Mzl (ZA)</t>
  </si>
  <si>
    <t>Formación Ciudadana bajo perspectiva del transito (MT)</t>
  </si>
  <si>
    <t>Formación Ciudadana bajo perspectiva del transito (AC)</t>
  </si>
  <si>
    <t>Implementación Sistema Estratégico Transporte Público (MT)</t>
  </si>
  <si>
    <t>Implementación del Sistema Estratégico Transporte Púb. (ZA)</t>
  </si>
  <si>
    <t>Demarcación y señalización Vial en el Mcpio de Mzl (MT)</t>
  </si>
  <si>
    <t>Demarcación y señalización Vial en el Mcpio de Mzl (AC)</t>
  </si>
  <si>
    <t>Fortal. espacios para la promoción de derechos Niñez</t>
  </si>
  <si>
    <t>Fortalecimiento de Cultura Ciudadana e Intervención Social</t>
  </si>
  <si>
    <t>Apoyo, seguridad y Convivencia Ciudadana</t>
  </si>
  <si>
    <t>Apoyo, seguridad y Convivencia Ciudadana Apoyo Electoral</t>
  </si>
  <si>
    <t>V.F.(914/16) Apoyo, seguridad y Convivencia Ciudadana</t>
  </si>
  <si>
    <t>Reparación integral ciudadano habitante de Calle</t>
  </si>
  <si>
    <t>Fortalecimiento Cultura Ciudadana e Intervención Social</t>
  </si>
  <si>
    <t>Prev.protecc.atencion, Asistencia y Reparación de Victimas</t>
  </si>
  <si>
    <t>Acompañamiento a reintegrados y/o excombatientes.</t>
  </si>
  <si>
    <t>Fortal. espacios para la promoción de derechos Niñez (5% OP)</t>
  </si>
  <si>
    <t>Apoyo, seguridad y Convivencia Ciudadana (Fonsecon)</t>
  </si>
  <si>
    <t>Apoyo, seguridad y Convivencia Ciudadana (5% OP)</t>
  </si>
  <si>
    <t>V.F.(914/16) Apoyo, seguridad y Convivencia Ciudad. (5% OP)</t>
  </si>
  <si>
    <t>Reparación integral ciudadano habitante de Calle (5% OBRA)</t>
  </si>
  <si>
    <t>Reparación integral ciudadano habitante de Calle  (Imp Tel)</t>
  </si>
  <si>
    <t>Saneam, Actualización, Control y Sist. Bienes Municipales</t>
  </si>
  <si>
    <t>Soporte, Mantenimiento y Actualización Plataforma Financiera</t>
  </si>
  <si>
    <t>Mesada benef. Pensionados Conv. Concurrencia H.Caldas</t>
  </si>
  <si>
    <t>Mesada benef. Pensionados Conv. Concurrencia H.Geriatrico</t>
  </si>
  <si>
    <t>Mesada benef. Pensionados Conv. Concurrencia- Asbasalud</t>
  </si>
  <si>
    <t>Mesada benef. Activos Conv. Concurrencia H.Geriatrico</t>
  </si>
  <si>
    <t>Mesada benef. Activos Conv. Concurrencia H.Caldas</t>
  </si>
  <si>
    <t>Cuota partes Conv Concurrencia -Activos H. Caldas</t>
  </si>
  <si>
    <t>Cuota partes Conv Concurrencia -Activos Geriátrico</t>
  </si>
  <si>
    <t>Cuota parte HC-Mesada pensionados C. Concurrencia</t>
  </si>
  <si>
    <t>Cuota parte HG-Mesada pensionados C.concurrencia</t>
  </si>
  <si>
    <t>Cuota parte ASSBASALUD-Mesada pensionados C.concurrencia</t>
  </si>
  <si>
    <t>Fortalecimiento de la Gestión de Rentas Municipales</t>
  </si>
  <si>
    <t>Fortalecimiento del Macroproyecto San José</t>
  </si>
  <si>
    <t>Constr. Obras de Mitigación Riesgo, Mnto Laderas Protección</t>
  </si>
  <si>
    <t>Constr. Obras de Mitigación de Riesgo-Amenazas de ruina</t>
  </si>
  <si>
    <t>Manten. Adecuac. y dotación a sedes Inst, Sociales y Comunit</t>
  </si>
  <si>
    <t>V.F.(705/09) Construcción Fase III -Avenida Colón</t>
  </si>
  <si>
    <t>Construcción vías, andes y espacio público Manizales</t>
  </si>
  <si>
    <t>Mantenimiento periódico y rutinario Vías rurales Municipales</t>
  </si>
  <si>
    <t>Instalación Alumbrado Navideño</t>
  </si>
  <si>
    <t>V.F.(914/16) Mejor. de Cobertura de Servicios Básicos-PTAR</t>
  </si>
  <si>
    <t>Dllo de programas habitacionales población vulnerable Mpio</t>
  </si>
  <si>
    <t>Mejoramiento de Cobertura de Servicios Básicos (ASE)</t>
  </si>
  <si>
    <t>Mejoramiento de Cobertura de Servicios Básicos</t>
  </si>
  <si>
    <t>V.F.(698/08) Mejor. de Cobertura de Servicios Básicos-PDA</t>
  </si>
  <si>
    <t>V.F.(919/16) Construcción vías, andes y espacio público Mzl</t>
  </si>
  <si>
    <t>Proceso de moviliz, organización social y laboral mujeres</t>
  </si>
  <si>
    <t>Implementación Espacios Participativos e Incluyentes LGBTI</t>
  </si>
  <si>
    <t>Estrategias de Intervención con la Población Étnica</t>
  </si>
  <si>
    <t>Capacidades locales para la construcción de paz</t>
  </si>
  <si>
    <t>Formación a Directivos y Docentes Sector Oficial Mpio Mzles</t>
  </si>
  <si>
    <t>Suministro de Dotación Escolar en los E.E del Mpio.</t>
  </si>
  <si>
    <t>Fortalec. del Servicio Educativo -Vinculación Administ. I.E.</t>
  </si>
  <si>
    <t>Fortalecimiento del Servicio Educativo ARL I.E.</t>
  </si>
  <si>
    <t>Horas Extras Días Festivos_Admin</t>
  </si>
  <si>
    <t>Indemnización por vacaciones_Admin</t>
  </si>
  <si>
    <t>Bonificación por servicios prestados_Admin</t>
  </si>
  <si>
    <t>Bonificación especial de Recreacion_Admin</t>
  </si>
  <si>
    <t>Caja de Compensación Familiar_Admin</t>
  </si>
  <si>
    <t>Escuela Superior Publica_Admin Pub</t>
  </si>
  <si>
    <t>Capacitación, Bienestar social y Estimulos-Direct.Docente</t>
  </si>
  <si>
    <t>Dotación Ley 70 de 1988_Admin</t>
  </si>
  <si>
    <t>Cesantías Ley 43/75_Admin</t>
  </si>
  <si>
    <t>Capacitación, Bienestar social y Estimulos-Admin</t>
  </si>
  <si>
    <t>Capacitación, Bienestar social y Estímulos-Docentes</t>
  </si>
  <si>
    <t>Fortalec. del Servicio Educativo -Vinculación Docentes. I.E.</t>
  </si>
  <si>
    <t>Horas Extras Días Festivos con sit de Fondos_Docente</t>
  </si>
  <si>
    <t>Horas Extras Días Festivos con sit de Fondos_Doc. Desplazado</t>
  </si>
  <si>
    <t>Indemnización por vacaciones_Docente</t>
  </si>
  <si>
    <t>Caja de Compensación Familiar_Docente</t>
  </si>
  <si>
    <t>Escuela Superior Publica_Docente</t>
  </si>
  <si>
    <t>Dotación Ley 70/88_Docente</t>
  </si>
  <si>
    <t>Aportes Cesantías sin sit de fondos_Docente</t>
  </si>
  <si>
    <t>Prestación del Servicio Educativo SGP (Reintegro Nom)</t>
  </si>
  <si>
    <t>Prestación del Servicio Educativo SGP (Reintegro Incap)</t>
  </si>
  <si>
    <t>Bonificación por servicios prestados_Docentes</t>
  </si>
  <si>
    <t>Horas Extras Días Festivos con sit de fondos Direct Do</t>
  </si>
  <si>
    <t>Indemnización por vacaciones_Directivo Docente</t>
  </si>
  <si>
    <t>Caja de Compensación Familiar_Directivo Docente</t>
  </si>
  <si>
    <t>Escuela Superior Publica_Directivo Docente</t>
  </si>
  <si>
    <t>Aportes Cesantías sin sit.de fondos.Directivo Docentes</t>
  </si>
  <si>
    <t>Bonificación por servicios prestados_Directivos</t>
  </si>
  <si>
    <t>Sueldo con sit de fondos_Docente_Escalafon DIRECTIVO</t>
  </si>
  <si>
    <t>Apoyo, Inclusión Población Capacidades  Educativas Diversas</t>
  </si>
  <si>
    <t>Renovación Tecnolog. de la Información y Comunic. en I.E.</t>
  </si>
  <si>
    <t>Renovación Tecnolog. de la Información y Comun. en I.E (R.F)</t>
  </si>
  <si>
    <t>Mejoramiento en Resultados Pruebas Saber Estudiante I.E.</t>
  </si>
  <si>
    <t>Mejoramiento de las Escuelas Familiares en las I.E.</t>
  </si>
  <si>
    <t>Servicio Transporte Escolar Focalizado para la I.E. de Mzl</t>
  </si>
  <si>
    <t>Fortalec. Compet. Básicas, Laborales y Profes. Educ. Media</t>
  </si>
  <si>
    <t>Mnto, Adecuac, Ampliac, Construc. Plantas Físicas I.E.(ITOG)</t>
  </si>
  <si>
    <t>Servicio de Transporte Escolar Focalizado para I.E. de Mzles</t>
  </si>
  <si>
    <t>Fortalecimiento del Servicio Educativo-Acueducto</t>
  </si>
  <si>
    <t>Fortalecimiento del Servicio Educativo-Telef e Inter.</t>
  </si>
  <si>
    <t>Fortalecimiento del Servicio Educativo-Energía</t>
  </si>
  <si>
    <t>Fortalecimiento del Servicio Educativo-Energía (R.F)</t>
  </si>
  <si>
    <t>Mnto, Adecuac, Ampliac, y Construc. Plantas Físicas I.E.</t>
  </si>
  <si>
    <t>Servicio de Transporte Escolar Focalizado para la I.E. Mzles</t>
  </si>
  <si>
    <t>Mnto, Adecuac, Ampliac, y Construc. Plantas Físicas I.E.(IO)</t>
  </si>
  <si>
    <t>Mnto, Adecuac, Ampliac, Constr.Plantas Físicas I.E. (FONPET)</t>
  </si>
  <si>
    <t>Fortalec. de la Atención a la Primera Infancia Mpio Mzl</t>
  </si>
  <si>
    <t>Fortalec. de la Atención a la Primera Infancia Mpio Mzl (RF)</t>
  </si>
  <si>
    <t>Fortalec. la Atención Primera Infancia Mpio Mzles Conpes 181</t>
  </si>
  <si>
    <t>Administración del Programa de Alimentaria Escolar I.E.</t>
  </si>
  <si>
    <t>Admón del Programa de Alimentaria Escolar I.E. (MEN-PAE)</t>
  </si>
  <si>
    <t>Admón del Programa de Alimentaria Escolar I.E (R.F. AE)</t>
  </si>
  <si>
    <t>Admón del Programa Alimentaria Escolar I.E.PAE Jornada Única</t>
  </si>
  <si>
    <t>Admón del Programa de Alimentaria Escolar I.E.-PAE Regular</t>
  </si>
  <si>
    <t>Admón del Programa de Alimentaria Escolar I.E</t>
  </si>
  <si>
    <t>Arrendam.Plantas físicas y serv.educ.comun.relig</t>
  </si>
  <si>
    <t>Fortalecimiento del Servicio Educativo en el Mpio-Gratuidad</t>
  </si>
  <si>
    <t>Incentivo Índice Sintético de Calidad</t>
  </si>
  <si>
    <t>Contratación de Vigilancia</t>
  </si>
  <si>
    <t>Contratación de Aseo y Cafetería</t>
  </si>
  <si>
    <t>Arrendamiento Plantas Físicas</t>
  </si>
  <si>
    <t>Fortalecimiento del Servicio Educativo</t>
  </si>
  <si>
    <t>Fortalecimiento de los Procesos de la Sec. de Educación</t>
  </si>
  <si>
    <t>Fortal. de espacios para promoción y garantía derechos Niñez</t>
  </si>
  <si>
    <t>Fortalecimiento de los Procesos de Ciudadanía Juvenil</t>
  </si>
  <si>
    <t>Desarrollo Actividades Lúdico Recreativas Adultos Mayores</t>
  </si>
  <si>
    <t>Implem. Procesos Social y Laboral personas con Discapacidad</t>
  </si>
  <si>
    <t>Implementación de Procesos Sociales con Familias</t>
  </si>
  <si>
    <t>Fortalecimiento a Estrategias de Superación de Pobreza</t>
  </si>
  <si>
    <t>Servicio Funerario para Población Vulnerable</t>
  </si>
  <si>
    <t>Manten. Adecuac. y dotación sedes inst. sociales y comunit.</t>
  </si>
  <si>
    <t>Difusión, protección y promoción de la diversidad Cultural</t>
  </si>
  <si>
    <t>Fortalecimiento de la Red de Bibliotecas</t>
  </si>
  <si>
    <t>V.F.(914/16) Servicio de Arte y Cultura para todos</t>
  </si>
  <si>
    <t>Fortalecimiento del Proyecto Casas de las cultura</t>
  </si>
  <si>
    <t>Apoyo iniciativas culturales de interés publico</t>
  </si>
  <si>
    <t>Administración y Fortalecimiento de la Red de ecoparques</t>
  </si>
  <si>
    <t>Protección y conservación del paisaje cultural cafetero</t>
  </si>
  <si>
    <t>Proyectar la Ciudad a través del producto Turístico.</t>
  </si>
  <si>
    <t>V.F.(914/16) Proyectar la Ciudad a través Producto Turístico</t>
  </si>
  <si>
    <t>Formación de Artesanos y Unidades Empresariales</t>
  </si>
  <si>
    <t>Fortalecimiento a Procesos de Acceso a TIC´s</t>
  </si>
  <si>
    <t>Desarrollo de Proyectos presentados por JAL</t>
  </si>
  <si>
    <t>Fortalecimiento, Liderazgo y Participación Comunitaria</t>
  </si>
  <si>
    <t>Asistencia Integral a Personas Mayores</t>
  </si>
  <si>
    <t>Fortalecimiento de Centros Vida</t>
  </si>
  <si>
    <t>Fortalecimiento y Dotación Infraestructura Cultural (EPAE)</t>
  </si>
  <si>
    <t>Formulación Archivo Histórico de Manizales</t>
  </si>
  <si>
    <t>Servicio de Arte y Cultura para todos</t>
  </si>
  <si>
    <t>Servicio y Administración Banda Municipal</t>
  </si>
  <si>
    <t>Implementación, Diseño y Montaje Sistema Cultural</t>
  </si>
  <si>
    <t>Apoyo Emprendedores Culturales</t>
  </si>
  <si>
    <t>Dllo de innovación, produc. Emprendimiento y dllo empresaria</t>
  </si>
  <si>
    <t>Fortalecimiento de Procesos Sociales en CISCOS</t>
  </si>
  <si>
    <t>Capacid. de Respuesta y de Recuper. de Emerg. o Desastres</t>
  </si>
  <si>
    <t>Conoc,Comunic,Particip. Ciudadana y Educación Gestión Riesgo</t>
  </si>
  <si>
    <t>Gobernab, trabajo Interinst. y gestión financiera del Riesgo</t>
  </si>
  <si>
    <t>Capacid. de Respuesta y Recuper. de Emerg. o Desastres (SB)</t>
  </si>
  <si>
    <t>Capacid. de Respuesta y Recuper. de Emerg. o Desastres(FP)</t>
  </si>
  <si>
    <t>Conoc,Comunic,Particip.Ciudadana Educación Gestión Riesgo(FP</t>
  </si>
  <si>
    <t>Integ. Instrum. de Planif. para Mitigación Riesgos Desastre</t>
  </si>
  <si>
    <t>Creación de agro empresas rurales y de base tecnológica</t>
  </si>
  <si>
    <t>Ecoturismo, agroturismo, turismo rural y cultural Termalismo</t>
  </si>
  <si>
    <t>Fortalecimiento a la Productividad y Competitividad</t>
  </si>
  <si>
    <t>Desarrollo de Manizales en el contexto Internacional</t>
  </si>
  <si>
    <t>Empresas como fuente de empleo, crecimiento económico</t>
  </si>
  <si>
    <t>Manizales como Ecosistema de ciencia Tecnología e innovación</t>
  </si>
  <si>
    <t>Fortalec. del Deporte, La Recreación y la Educación Física</t>
  </si>
  <si>
    <t>V.F.(914/16) Fortalec. del Deporte, La Recreación y la Educ.</t>
  </si>
  <si>
    <t>Construcción, adecuación,  Mnto Admón Escenarios Deportivos</t>
  </si>
  <si>
    <t>Construcción, adecuación, Mnto y Admón Escenarios Deportivos</t>
  </si>
  <si>
    <t>Fortalec. del Deporte, La Recreación y la Educación Fis.(IT)</t>
  </si>
  <si>
    <t>Construcción,adecuación,Mnto Admón Escenarios Deportivos(LD)</t>
  </si>
  <si>
    <t>Fortalecimiento Aseguramiento PPV Manizales-G.S (Fosyga)</t>
  </si>
  <si>
    <t>Fortalecimiento Aseguramiento PPV Manizales-G.S (R.C)</t>
  </si>
  <si>
    <t>Fortalecimiento Aseguramiento PPV Manizales-G.S (Coljuegos)</t>
  </si>
  <si>
    <t>Fortalecimiento Aseguramiento PPV Manizales-G.S(Fosyga PPNA)</t>
  </si>
  <si>
    <t>Fortalecimiento Aseguramiento PPV Manizales -G.S (Emsa)</t>
  </si>
  <si>
    <t>Fortalecimiento Aseguramiento PPV Manizales-G.S (Emsa PNR)</t>
  </si>
  <si>
    <t>Fortalecimiento Aseguramiento PPV Manizales-G.S (Fosyga IVC)</t>
  </si>
  <si>
    <t>Fortalecimiento Aseguramiento PPV Manizales-G.S (R.F)</t>
  </si>
  <si>
    <t>Fortalecimiento Aseguramiento PPV Manizales-G.S (SGP)</t>
  </si>
  <si>
    <t>Fortalecimiento Aseguramiento PPV Manizales-G.S (SGP U.D)</t>
  </si>
  <si>
    <t>Fortalecimiento Aseguramiento PPV Manizales-G.S (LEY 1608)</t>
  </si>
  <si>
    <t>Fortalecimiento Aseguramiento PPV Manizales-G.S (EMSA)</t>
  </si>
  <si>
    <t>Fortalecimiento Aseguramiento PPV Manizales-G.S (P.N.R)</t>
  </si>
  <si>
    <t>Autoridad Sanitaria-G.S Sistema de Información</t>
  </si>
  <si>
    <t>Autoridad Sanitaria-G.S Vigilancia Epidemiológica</t>
  </si>
  <si>
    <t>Autoridad Sanitaria-G.S Estrategia APS</t>
  </si>
  <si>
    <t>Enfermedad Crónica no transmisible-Promoción S.V.A</t>
  </si>
  <si>
    <t>Enfermedad Crónica no transmisible-G.R Salud Oral</t>
  </si>
  <si>
    <t>Enfermedad Crónica no transmisible-G.S C.A</t>
  </si>
  <si>
    <t>Enfermedad Crónica no transmisible-Promoción Salud Oral</t>
  </si>
  <si>
    <t>Convivencia Social y Salud Mental-G.R CAVI</t>
  </si>
  <si>
    <t>Convivencia Social y Salud Mental-G.R Salud Mental</t>
  </si>
  <si>
    <t>Enfermedades Transmisibles-Promoción Inmunoprevenibles</t>
  </si>
  <si>
    <t>Enfermedades Transmisibles-G.R Vectores</t>
  </si>
  <si>
    <t>Enfermedades Transmisibles-G.S Inmunoprevenibles</t>
  </si>
  <si>
    <t>Enfermedades Transmisibles-G.R Transmisibles</t>
  </si>
  <si>
    <t>Seguridad Alimentaria y Nutriciona-Promoción Inocuidad Alimt</t>
  </si>
  <si>
    <t>Seguridad Alimentaria y Nutriciona-G.R Nutrición</t>
  </si>
  <si>
    <t>Derechos Sexuales y Reproductivos-G.S Maternidad Segura</t>
  </si>
  <si>
    <t>Derechos Sexuales y Reproductivos-Promoción S.Sexual Reprod</t>
  </si>
  <si>
    <t>Derechos Sexuales y Reproductivos-G.R S.Sexual Reprod</t>
  </si>
  <si>
    <t>Salud Ambiental en Manizales-G.R Rabia</t>
  </si>
  <si>
    <t>Salud Ambiental en Manizales-G.S Calidad del Aire, Agua</t>
  </si>
  <si>
    <t>Autoridad Sanitaria-G.R Vigilancia Epidemiológica</t>
  </si>
  <si>
    <t>Autoridad Sanitaria-G.R Estrategia APS</t>
  </si>
  <si>
    <t>Enfermedad Crónica no transmisible-Promoción R.C.V</t>
  </si>
  <si>
    <t>Enfermedad Crónica no transmisible-G.R R.C.V</t>
  </si>
  <si>
    <t>Enfermedad Crónica no transmisible-G.S R.C.V</t>
  </si>
  <si>
    <t>Enfermedad Crónica no transmisible-G.S Salud Oral</t>
  </si>
  <si>
    <t>Enfermedad Crónica no transmisible-G.S S Visual y Auditiva</t>
  </si>
  <si>
    <t>Convivencia Social y Salud Mental-Promoción Salud Mental</t>
  </si>
  <si>
    <t>Convivencia Social y Salud Mental-G.S Salud Mental</t>
  </si>
  <si>
    <t>Convivencia Social y Salud Mental-G.S CAVI</t>
  </si>
  <si>
    <t>Enfermedades Transmisibles-G.S Transmisibles</t>
  </si>
  <si>
    <t>Seguridad Alimentaria y Nutrición-Promoción Nutrición</t>
  </si>
  <si>
    <t>Seguridad Alimentaria y Nutrición-G.S Nutrición</t>
  </si>
  <si>
    <t>Seguridad Alimentaria y Nutriciona-G.S Inocuidad Alimentos</t>
  </si>
  <si>
    <t>Derechos Sexuales y Reproductivos-G.S S.Sexual Reprod</t>
  </si>
  <si>
    <t>Salud y Ámbito Laboral-Promoción Informales</t>
  </si>
  <si>
    <t>Salud Ambiental en Manizales-G.S Habitad Saludable</t>
  </si>
  <si>
    <t>Salud Ambiental en Manizales-G.S Rabia</t>
  </si>
  <si>
    <t>Poblaciones Vulnerables-G.S Envejecimiento y Vejez</t>
  </si>
  <si>
    <t>Poblaciones Vulnerables-G.S Victimas</t>
  </si>
  <si>
    <t>Poblaciones Vulnerables-G.S Salud Infantil</t>
  </si>
  <si>
    <t>Autoridad Sanitaria-G.S Participación Social en Salud</t>
  </si>
  <si>
    <t>Fortalecimiento Aseguramiento PPV Manizales-G.S (SGP Patro)</t>
  </si>
  <si>
    <t>Fortalecimiento Aseguramiento PPV Manizales-G.S (Exced Emsa)</t>
  </si>
  <si>
    <t>Autoridad Sanitaria-G.S Sistema Obligatorio Garantía Calidad</t>
  </si>
  <si>
    <t>Autoridad Sanitaria-G.S Fortalecimiento Aseguramiento PPV</t>
  </si>
  <si>
    <t>Autoridad Sanitaria-G.S Sostenibilidad oferta de servicios</t>
  </si>
  <si>
    <t>Salud y Ámbito Laboral-G.S Formales</t>
  </si>
  <si>
    <t>Salud Publica Emergencias y Desastres-G.R Linea123</t>
  </si>
  <si>
    <t>Salud Publica Emergencias y Desastres-G.S Gestión del Riesgo</t>
  </si>
  <si>
    <t>Poblaciones Vulnerables- Promoción Envejecimiento y Vejez</t>
  </si>
  <si>
    <t>Poblaciones Vulnerables-G.R Victimas</t>
  </si>
  <si>
    <t>Poblaciones Vulnerables-G.S Discapacidad (Z.A R.F)</t>
  </si>
  <si>
    <t>Poblaciones Vulnerables-Promoción Discapacidad (Z.A)</t>
  </si>
  <si>
    <t>Poblaciones Vulnerables-G.R Discapacidad (Z.A)</t>
  </si>
  <si>
    <t>Poblaciones Vulnerables-G.S Discapacidad (Z.A)</t>
  </si>
  <si>
    <t>Poblaciones Vulnerables-G.R Envejecimiento y Vejez</t>
  </si>
  <si>
    <t>Poblaciones Vulnerables-G.S Discapacidad (Z.A  R.F.)</t>
  </si>
  <si>
    <t>080</t>
  </si>
  <si>
    <t>086</t>
  </si>
  <si>
    <t>Esterilización de fauna doméstica, canina y felina, callejera y  en estratos 1 y 2  1500 esterilizaciones</t>
  </si>
  <si>
    <t>Número de Esterilizaciones anuales</t>
  </si>
  <si>
    <t>MAEGAS 2017</t>
  </si>
  <si>
    <t>6 semilleros de participación ciudadana con niños y jóvenes en comunas</t>
  </si>
  <si>
    <t>Realizar 5 programas recreativos (tomas recreativas, festivales recreativos, cuadras recreativas, centros comunitarios de actividad física y recreación, ludotecas) en las comunas y corregimientos del municipio de Manizales</t>
  </si>
  <si>
    <t>Desarrollar la estrategia PASEA en 15 grupos por año para disminuir los factores de riesgo para patologías cardiovasculares</t>
  </si>
  <si>
    <t>1 sistema de vigilancia epidemiológica de género</t>
  </si>
  <si>
    <t xml:space="preserve"> sistema de vigilancia epidemiológica de género (Incluye violencia intrafamiliar</t>
  </si>
  <si>
    <t xml:space="preserve">2.000 personas del municipio capacitadas en temas de gestión del riesgo    </t>
  </si>
  <si>
    <t>Número de personas capacitadas en temas de gestión del riesgo</t>
  </si>
  <si>
    <t>Número de trabajadores en la estrategia de entornos saludables en el ámbito informal implementada</t>
  </si>
  <si>
    <t>Recursos económicos programados I TRIMESTRE</t>
  </si>
  <si>
    <t>Recursos económicos ejecutados I TRIMESTRE (acumulado)</t>
  </si>
  <si>
    <t>Realizar 4 ofertas atractivas y complementarias en los Parques y Eco parques</t>
  </si>
  <si>
    <t>Incrementar cobertura de acueducto rural en un 10% en el cuatrienio</t>
  </si>
  <si>
    <t>Plan de auditorias implementado</t>
  </si>
  <si>
    <t>Lograr la implementación del 90% de la Estratégica Gobierno en Línea, de acuerdo a lineamientos vigentes</t>
  </si>
  <si>
    <t>Implementar obras de mitigación exigidas en sitios críticos priorizados</t>
  </si>
  <si>
    <t>Intervenciones priorizadas</t>
  </si>
  <si>
    <t>Realizar y/o apoyar dos actividades anuales de reconocimiento de identidad indígena o afro descendiente</t>
  </si>
  <si>
    <t>Construcción del plan de acción para la ejecución de la política pública</t>
  </si>
  <si>
    <t>Plan de acción de la política pública de identidades y diversidades sexuales, construido</t>
  </si>
  <si>
    <t>Desarrollar una estrategia de articulación de los procesos de atención académica e institucionales relacionados con la construcción de paz y no violencia</t>
  </si>
  <si>
    <t>Nota: Es neceario determinar con claridad que tipo de indicador es, si es de incremento y si éste es por el cuatrienio, si es de incremento anual; o bien es decreciente o estable.</t>
  </si>
  <si>
    <t>FORTALECIMIENTO DIÁLOGOS PARA MAS OPORTUNIDADES</t>
  </si>
  <si>
    <t>DALE UN CLICK A LA RUTINA</t>
  </si>
  <si>
    <t>BUENAS NOCHES</t>
  </si>
  <si>
    <t>Número de actividades realizadas de contacto, participación, construcción, información y educación entre la administración y la ciudadanía.</t>
  </si>
  <si>
    <t>GEN286</t>
  </si>
  <si>
    <t>Estrategias ejecutadas dirigidas al posicionamiento del municipio y a la comunicación pública e informativa</t>
  </si>
  <si>
    <t>GEN362</t>
  </si>
  <si>
    <t>Plan de marca ciudad, formulado y divulgado</t>
  </si>
  <si>
    <t>GEN363</t>
  </si>
  <si>
    <t>Realizar  actividades de contacto, participación, construcción, información y educación entre la administración y la ciudadanía</t>
  </si>
  <si>
    <t xml:space="preserve">dIseñar estrategias y ejecutarlas dirigidas al posiciona-miento del municipio y a la comunica-ción pública e informativa en el cuatrienio </t>
  </si>
  <si>
    <t>Formular un plan de marca ciudad que le permita posicionarse territorialmente</t>
  </si>
  <si>
    <t>Utilizar las salidas como método de compensación de las desigualdades que permitan fortalecer los conocimientos y valores de los niños, niñas y jóvenes de la zona rural  a través de la observación, la experimentación de actividades lúdicas y culturales.</t>
  </si>
  <si>
    <t>Número de estrategias diseñadas y ejecutadas</t>
  </si>
  <si>
    <t>Establecer un proceso de diálogo directo y cercano con la comunidad que nos permita realizar una gestión eficiente, ágil y transparente que conlleve a mejorar la calidad de vida de los manizaleños</t>
  </si>
  <si>
    <t>Porcentaje de niños y niñas que acceden al servicio</t>
  </si>
  <si>
    <t>DES095</t>
  </si>
  <si>
    <t>201617010133</t>
  </si>
  <si>
    <t>SANEAMIENTO , ACTUALIZACIÓN, CONTROL Y SISTEMATIZACIÓN DE LOS BIENES INMUEBLES DEL MUNICIPIO</t>
  </si>
  <si>
    <t>Bienes inmuebles en procesos de saneamiento</t>
  </si>
  <si>
    <t>HAC300</t>
  </si>
  <si>
    <t>201617010134</t>
  </si>
  <si>
    <t>SOPORTE MANTENIMIENTO Y ACTUALIZACIÓN DE LA PLATAFORMA DE INFORMACIÓN FINANCIERA</t>
  </si>
  <si>
    <t>% Razonabilidad de los Estados Financieros
% Superavit Presupuestal</t>
  </si>
  <si>
    <t>201617010135</t>
  </si>
  <si>
    <t>CONCURRENCIA PASIVO PENSIONAL SECTOR SALUD</t>
  </si>
  <si>
    <t>Total Compromisos Concurrencia/ Total liquidación mesadas pensionales sector salud</t>
  </si>
  <si>
    <t>201617010136</t>
  </si>
  <si>
    <t>Recaudo promedio del cobro coactivo</t>
  </si>
  <si>
    <t>FORTALECIMIENTO A LA GESTION DE LAS RENTAS MUNICIPALES</t>
  </si>
  <si>
    <t>MED185</t>
  </si>
  <si>
    <t>MED398</t>
  </si>
  <si>
    <t>MED158</t>
  </si>
  <si>
    <t>MED231</t>
  </si>
  <si>
    <t>MED181</t>
  </si>
  <si>
    <t>MED186</t>
  </si>
  <si>
    <t>MED187</t>
  </si>
  <si>
    <t>Recursos económicos programados 2017</t>
  </si>
  <si>
    <t>IMPLEMENTACION DE LA ESTRATEGIA DE INFORMACION Y COMUNICACIÓN PUBLICA PARA EL POSICIONAMIENTO DEL MUNICIPIO DE MANIZALES</t>
  </si>
  <si>
    <t>Estrategia de comunicacón implementada</t>
  </si>
  <si>
    <t>CONSERVACION Y PROTECCION DEL PAISAJE CULTURAL CAFETERO DE MANIZALES</t>
  </si>
  <si>
    <t>2016170010076</t>
  </si>
  <si>
    <t>DIFUSION PROTECCION Y PROMOCION DE LA DIVERSIDAD CULTURAL DE MANIZALES</t>
  </si>
  <si>
    <t>2016170010077</t>
  </si>
  <si>
    <t>APOYO A LOS EMPRENDEDORES CULTURALES DEL MUNICIPIO DE MANIZALES</t>
  </si>
  <si>
    <t>APOYO A INICIATIVA CULTURALES DE INTERES PUBLICO EN MANIZALES</t>
  </si>
  <si>
    <t>FORTALECIMIENTO ARCHIVO HISTORICO DE MANIZALES</t>
  </si>
  <si>
    <t>SERVICIO DE ARTE Y CULTURA PARA TODOS EN MANIZALES</t>
  </si>
  <si>
    <t>FORTALECIMIENTO DEL PROYECTO CASAS DE LA CULTURA DE MANIZALES</t>
  </si>
  <si>
    <t>SERVICIO Y ADMINISTRACION DE LA BANDA MUNICIPAL DE MANIZALES</t>
  </si>
  <si>
    <t xml:space="preserve">
FORTALECIMIENTO DE LA RED DE BIBLIOTECAS DE MANIZALES</t>
  </si>
  <si>
    <t>ADMINSTRACION FORTALECIMIENTO DE LA RED DE ECOPARQUES DE MANIZALES</t>
  </si>
  <si>
    <t>APOYO PROYECTAR LA CIUDAD A TRAVES DEL FORTALECIMIENTO DEL PRODUCTO TURISTICO, CUALIFICANDO Y MEJORANDO SUS ATRACTIVOS.</t>
  </si>
  <si>
    <t xml:space="preserve"> FORTALECIMIENTO Y DOTACIÓN DE LA INFRAESTRUCTURA CULTURAL PARA LAS ARTES ESCENICAS PÚBLICA , PRIVADA Y MIXTA  EN EL MUNICIPIO DE MANIZALES</t>
  </si>
  <si>
    <t>201617010137</t>
  </si>
  <si>
    <t>FORTALECIMIENTO DEL MACROPROYECTO SAN JOSE</t>
  </si>
  <si>
    <t>Fortalecim.y Mejoram. de las Capacidades de Población Rural</t>
  </si>
  <si>
    <t>Dllo de Ins planificación, gestión, finan del Mpio (ACE)</t>
  </si>
  <si>
    <t>Reparación integral ciudadano habitante de la Calle (Imp Tel</t>
  </si>
  <si>
    <t>Apoyo, seguridad y convivencia ciudadana (5% OP)</t>
  </si>
  <si>
    <t>Apoyo, seguridad y convivencia ciudadana</t>
  </si>
  <si>
    <t>Arrendam.Plantas Fisicas y serv.educ.com.relig</t>
  </si>
  <si>
    <t>Arrendamiento Plantas Fisicas</t>
  </si>
  <si>
    <t>Construc. adecuac. Mnto y admon de esce.deportivos(Estudios)</t>
  </si>
  <si>
    <t>g</t>
  </si>
  <si>
    <t>TOT_PPTO</t>
  </si>
  <si>
    <t>TOT_CDPS</t>
  </si>
  <si>
    <t>TOT_GASCAU</t>
  </si>
  <si>
    <t>TOT_OBLIG</t>
  </si>
  <si>
    <t>TOT_PAGOS</t>
  </si>
  <si>
    <t>DISPONIBLE</t>
  </si>
  <si>
    <t>Ampliación cobertura Serv.Básicos-Subsidios Alcantarillado</t>
  </si>
  <si>
    <t>Fortalecimiento Cultural Ciudadana e Interv.social(5% OP)</t>
  </si>
  <si>
    <t>Apoyo, seguridad y Convivencia Ciudadana (Imp Tel)</t>
  </si>
  <si>
    <t>Constr. Obras de Mitigación de riesgo. mnto Laderas de Prote</t>
  </si>
  <si>
    <t>Construcción vias, andenes y espacio público Manizales</t>
  </si>
  <si>
    <t>Mejoramiento de Cobertura de Servicios Básicos (R.F.SGP AP)</t>
  </si>
  <si>
    <t>Construccion Vias,andes y espacio público Manizales</t>
  </si>
  <si>
    <t>Dllo de programas habitacionales Población vulnerable del Mp</t>
  </si>
  <si>
    <t>Horas extras-Doc_Escalafon</t>
  </si>
  <si>
    <t>Mnto, Adecuac, Ampliac, y Construc. Plantas Fisicas I.E.(IO)</t>
  </si>
  <si>
    <t>Fortalec. de la Atención a la Primera Infancia Mpio</t>
  </si>
  <si>
    <t>Admón del Programa de Alimentaria Escolar I.E (R.F.SGP. AE)</t>
  </si>
  <si>
    <t>Construcción tercera etapa Centro comunitario Batuta Caldas</t>
  </si>
  <si>
    <t>Fortalecimientos de Centros Vida</t>
  </si>
  <si>
    <t>Capacid. de Respuesta y de Recuper. de Emerg. o Desast (SB)</t>
  </si>
  <si>
    <t>Conoc. Comun. Particip. Ciudad. y Educ. en Gestión Riesgo(FP</t>
  </si>
  <si>
    <t>Capac.de Respuesta y de Recuper. de Emerg. o Desastres(FP)</t>
  </si>
  <si>
    <t>Conv.00329-17 Coldeportes Fortalec.del Deporte,La Recreación</t>
  </si>
  <si>
    <t>Conv.0325-17 Coldeportes Promoc.habitos y estilos vida salud</t>
  </si>
  <si>
    <t>Const, Adecuación  Mnto y Admon de Escenarios Deportivos</t>
  </si>
  <si>
    <t>Construc, adecuacion,  Mnto y Admon de Escen. Deportivos(LD)</t>
  </si>
  <si>
    <t>Fortalec. del Deporte, La Recreación y la Educación Fisica</t>
  </si>
  <si>
    <t>Const,adecuación, Mnto Admón Escen.Deportivos (SGP PG)</t>
  </si>
  <si>
    <t>Const,adecuación, Mnto ydmón de escenarios Deportivos</t>
  </si>
  <si>
    <t>Provision Fortalecimiento Aseguramiento PPV Manizales-G.S</t>
  </si>
  <si>
    <t>Autoridad Sanitaria-G.S - APS</t>
  </si>
  <si>
    <t>Autoridad Sanitaria-Promoción de la Salud - APS</t>
  </si>
  <si>
    <t>Poblaciones Vulnerables-Prom.de la Salud  Envejecim. y Vejez</t>
  </si>
  <si>
    <t>Fortalecimiento Aseguramiento PPV Manizales-G.S (R.F) PPN</t>
  </si>
  <si>
    <t>Aporte Contrato de Concurrencia Caldas-Manizales-S.Salud</t>
  </si>
  <si>
    <t>Poblaciones Vulnerables-G.R Discapacidad (Z.A  R.F.)</t>
  </si>
  <si>
    <t>CONSTRUCCION TERCERA ETAPA CENTRO CUMUNITARIO BATUTA, MANIZALES.</t>
  </si>
  <si>
    <t>DIMENSION</t>
  </si>
  <si>
    <t>PROGRAMA</t>
  </si>
  <si>
    <t>EJE ESTRATEGICO</t>
  </si>
  <si>
    <t>SOCIOCULTURAL</t>
  </si>
  <si>
    <t>AMBIENTAL Y DE GESTIÓN DEL RIESGO</t>
  </si>
  <si>
    <t>FÍSICO-ESPACIAL</t>
  </si>
  <si>
    <t>CODIGO</t>
  </si>
  <si>
    <t>NOMBRE</t>
  </si>
  <si>
    <t>ECONÓMICO-PRODUCTIVA</t>
  </si>
  <si>
    <t>POLÍTICO-INSTITUCIONAL</t>
  </si>
  <si>
    <t>NOMBRE DE LA DIMENSIÓN</t>
  </si>
  <si>
    <t>NOMBRE DEL EJE</t>
  </si>
  <si>
    <t>Vida saludable para el desarrollo humano</t>
  </si>
  <si>
    <t xml:space="preserve"> Enfoque diferencial para población más resiliente</t>
  </si>
  <si>
    <t xml:space="preserve"> Recreación y Deporte para una vida saludable</t>
  </si>
  <si>
    <t>Cultura para la identidad, la diversidad y la sana convivencia</t>
  </si>
  <si>
    <t>Educación para más Oportunidades</t>
  </si>
  <si>
    <t>Ecosistemas estratégicos como medios de vida</t>
  </si>
  <si>
    <t>Espacio público para una ciudad amable</t>
  </si>
  <si>
    <t>Protección a los animales como seres sintientes</t>
  </si>
  <si>
    <t>El cambio climático, un reto del desarrollo y una oportunidad para repensar nuestros estilos de vida</t>
  </si>
  <si>
    <t>Manizales, laboratorio natural de excelencia y a la vanguardia en gestión del riesgo</t>
  </si>
  <si>
    <t>Desarrollo rural pertinente e incluyente</t>
  </si>
  <si>
    <t>Turismo sostenible como alternativa de desarrollo</t>
  </si>
  <si>
    <t>Impulso a la productividad y competitividad para un crecimiento económico sostenible</t>
  </si>
  <si>
    <t>Ciencia y tecnología para el desarrollo integral sostenible</t>
  </si>
  <si>
    <t>Gestión y fortalecimiento institucional para aumentar la gobernabilidad</t>
  </si>
  <si>
    <t>Justicia, seguridad y convivencia ciudadana como determinantes de la confianza</t>
  </si>
  <si>
    <t>Construcción de paz: Manizales comprometida con el posconflicto</t>
  </si>
  <si>
    <t xml:space="preserve"> Gobierno social con inclusión comunitaria</t>
  </si>
  <si>
    <t>Identidad territorial que resignifica al municipio de Manizales y lo posiciona en el contexto nacional e internacional</t>
  </si>
  <si>
    <t>Planificación territorial que nos acerque al municipio deseado</t>
  </si>
  <si>
    <t>Infraestructura vial, tránsito y transporte, seguro, efectivo y sostenible</t>
  </si>
  <si>
    <t>Servicios públicos para las comunidades y la productividad</t>
  </si>
  <si>
    <t>Vivienda: segura, digna y sostenible</t>
  </si>
  <si>
    <t>Renovación urbana comuna San José una urgencia que atender para el desarrollo endógeno de la ciudad</t>
  </si>
  <si>
    <t>Asociatividad territorial como una estrategia en la que todos ganados</t>
  </si>
  <si>
    <t>Educación inicial Consolidación de la educación en grado transición</t>
  </si>
  <si>
    <t xml:space="preserve"> Fortalecimiento de programas de calidad en educación</t>
  </si>
  <si>
    <t>Oportunidades de acceso y permanencia en el sistema</t>
  </si>
  <si>
    <t>Educación superior productiva, atractiva y pertinente</t>
  </si>
  <si>
    <t>NOMBRE DEL PROGRAMA</t>
  </si>
  <si>
    <t>Salud Ambiental</t>
  </si>
  <si>
    <t xml:space="preserve"> Vida Saludable y Condiciones no Transmisibles</t>
  </si>
  <si>
    <t>Convivencia Social y Salud Mental</t>
  </si>
  <si>
    <t>Seguridad alimentaria y nutricional</t>
  </si>
  <si>
    <t>Sexualidad, derechos sexuales y reproductivos</t>
  </si>
  <si>
    <t>Vida saludable y enfermedades transmisibles</t>
  </si>
  <si>
    <t>Salud pública en emergencias y desastres</t>
  </si>
  <si>
    <t>Salud y ámbito laboral</t>
  </si>
  <si>
    <t>Dimensión transversal de gestión diferencial de poblaciones vulnerables</t>
  </si>
  <si>
    <t>Fortalecimiento de la autoridad sanitaria</t>
  </si>
  <si>
    <t>Infancia y adolescencia segura y protegida</t>
  </si>
  <si>
    <t>Equidad de género y empoderamiento de las mujeres</t>
  </si>
  <si>
    <t>Juventudes reconocidas en el marco de la construcción de ciudadanía</t>
  </si>
  <si>
    <t>Envejecimiento y vejez: un enfoque que define y construye sociedad</t>
  </si>
  <si>
    <t>Inclusión social de la población con discapacidad</t>
  </si>
  <si>
    <t>Familias potencializadas y sociedad más solida</t>
  </si>
  <si>
    <t xml:space="preserve"> Reconocimiento de las identidades y diversidades sexuales</t>
  </si>
  <si>
    <t>Por el reconocimiento a la diversidad étnica</t>
  </si>
  <si>
    <t>Apoyo a las estrategias de Superación de Pobreza Extrema</t>
  </si>
  <si>
    <t>Fomento de la actividad física, la recreación, la educación física y el deporte</t>
  </si>
  <si>
    <t>Construcción, adecuación, mantenimiento y administración de escenarios para el deporte y el esparcimiento</t>
  </si>
  <si>
    <t>Protección y promoción de la diversidad cultural</t>
  </si>
  <si>
    <t>Emprendimiento cultural</t>
  </si>
  <si>
    <t>Fomento, apoyo y acceso a bienes y servicios culturales</t>
  </si>
  <si>
    <t>Fortalecimiento de la institucionalidad cultural y la participación ciudadana</t>
  </si>
  <si>
    <t>Conocimiento y educación para la planificación y el desarrollo ambiental</t>
  </si>
  <si>
    <t>Cuencas hidrográficas abastecedoras</t>
  </si>
  <si>
    <t>Fortalecimiento de la Red de Ecoparques</t>
  </si>
  <si>
    <t>Espacio público para una ciudad sostenible</t>
  </si>
  <si>
    <t>Manizales un parque para la vida</t>
  </si>
  <si>
    <t>Atención a fauna doméstica en condición de vulnerabilidad</t>
  </si>
  <si>
    <t>Conocimiento, comunicación, educación y participación ciudadana para la gestión del riesgo municipal</t>
  </si>
  <si>
    <t>Integración de los instrumentos de planificación y desarrollo territorial para la mitigación de los riesgos de desastre.</t>
  </si>
  <si>
    <t>Capacidad de respuesta interinstitucional y de recuperación frente a emergencias y desastres</t>
  </si>
  <si>
    <t>Gobernabilidad, trabajo interinstitucional y gestión financiera como estrategias de desarrollo seguro en el territorio.</t>
  </si>
  <si>
    <t>Planeación del Desarrollo en el contexto de la Variabilidad y el Cambio Climático en el marco de las apuestas territoriales por ciudades sostenibles e inteligentes</t>
  </si>
  <si>
    <t>Manizales municipio sostenible siembra para la seguridad alimentaria y la competitividad económica</t>
  </si>
  <si>
    <t>Fortalecimiento de las capacidades productivas de Artesanos y Unidades Empresariales</t>
  </si>
  <si>
    <t>Desarrollo Rural con enfoque territorial</t>
  </si>
  <si>
    <t>Ecoturismo, agroturismo, turismo rural, turismo cultural, termalismo como opciones promisorias del desarrollo económico</t>
  </si>
  <si>
    <t>Proyectar a Manizales a través del fortalecimiento del producto turístico, cualificando y mejorando sus atractivos</t>
  </si>
  <si>
    <t>Fomento a la cultura del emprendimiento y fortalecimiento empresarial</t>
  </si>
  <si>
    <t>Manizales en el contexto internacional</t>
  </si>
  <si>
    <t xml:space="preserve"> Acceso a las tecnologías de la información y la comunicación</t>
  </si>
  <si>
    <t>Fortalecimiento institucional para el buen gobierno</t>
  </si>
  <si>
    <t>Información para la planeación estratégica local en el marco de los Objetivos de Desarrollo Sostenible</t>
  </si>
  <si>
    <t>Modernización administrativa</t>
  </si>
  <si>
    <t>Concurrencia del Sector Salud</t>
  </si>
  <si>
    <t>Gestión y aplicación de Instrumentos para la planeación estratégica del desarrollo</t>
  </si>
  <si>
    <t>Fortalecimiento de la capacidad institucional, técnica y tecnológica en seguridad</t>
  </si>
  <si>
    <t>Gestión para la convivencia y cultura ciudadana</t>
  </si>
  <si>
    <t>Procesos integrales de reparación, reconocimiento y acompañamiento a víctimas y desplazados, en el restablecimiento de derechos e integración en los espacios de desarrollo económico, político, cultural y social de la ciudad</t>
  </si>
  <si>
    <t>Procesos de reconciliación y acompañamiento a reintegrados y/o excombatientes, en el restablecimiento de derechos e integración en los espacios de desarrollo económico, político, cultural y social de la ciudad</t>
  </si>
  <si>
    <t>Promoción del liderazgo, la organización y la participación comunitaria</t>
  </si>
  <si>
    <t>Manizales amable, culta, solidaria, competitiva y sostenible</t>
  </si>
  <si>
    <t>Ordenamiento del territorio municipal</t>
  </si>
  <si>
    <t>Hacia una movilidad eficiente, segura y compatible con el medio ambiente: cable aéreo, transporte público terrestre y cultura ciudadana</t>
  </si>
  <si>
    <t>Servicios públicos y agua potable como base de la vida</t>
  </si>
  <si>
    <t>Saneamiento básico: alcantarillado y manejo de residuos sólidos</t>
  </si>
  <si>
    <t>Vivienda segura, digna y sostenible</t>
  </si>
  <si>
    <t>Planeación estratégica del Macroproyecto San José</t>
  </si>
  <si>
    <t>Integración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</si>
</sst>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$-240A]\ * #,##0_);_([$$-240A]\ * \(#,##0\);_([$$-240A]\ * &quot;-&quot;??_);_(@_)"/>
    <numFmt numFmtId="166" formatCode="_(* #,##0_);_(* \(#,##0\);_(* &quot;-&quot;??_);_(@_)"/>
    <numFmt numFmtId="167" formatCode="#,##0\ _€"/>
    <numFmt numFmtId="168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BA77"/>
        <bgColor indexed="64"/>
      </patternFill>
    </fill>
    <fill>
      <patternFill patternType="solid">
        <fgColor rgb="FFDC92C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</cellStyleXfs>
  <cellXfs count="353">
    <xf numFmtId="0" fontId="0" fillId="0" borderId="0" xfId="0"/>
    <xf numFmtId="4" fontId="0" fillId="0" borderId="0" xfId="0" applyNumberFormat="1"/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5" fillId="0" borderId="10" xfId="2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5" fillId="6" borderId="3" xfId="2" applyNumberFormat="1" applyFont="1" applyFill="1" applyBorder="1" applyAlignment="1">
      <alignment horizontal="center" vertical="center" wrapText="1"/>
    </xf>
    <xf numFmtId="0" fontId="5" fillId="13" borderId="3" xfId="2" applyFont="1" applyFill="1" applyBorder="1" applyAlignment="1">
      <alignment horizontal="center" vertical="center" wrapText="1"/>
    </xf>
    <xf numFmtId="0" fontId="5" fillId="13" borderId="13" xfId="2" applyFont="1" applyFill="1" applyBorder="1" applyAlignment="1">
      <alignment horizontal="center" vertical="center" wrapText="1"/>
    </xf>
    <xf numFmtId="0" fontId="0" fillId="2" borderId="0" xfId="0" applyFill="1"/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9" fontId="1" fillId="0" borderId="0" xfId="0" applyNumberFormat="1" applyFont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4" xfId="3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6" fontId="4" fillId="0" borderId="11" xfId="4" applyNumberFormat="1" applyFont="1" applyFill="1" applyBorder="1" applyAlignment="1">
      <alignment horizontal="center" vertical="center" wrapText="1"/>
    </xf>
    <xf numFmtId="166" fontId="4" fillId="2" borderId="11" xfId="4" applyNumberFormat="1" applyFont="1" applyFill="1" applyBorder="1" applyAlignment="1">
      <alignment horizontal="center" vertical="center" wrapText="1"/>
    </xf>
    <xf numFmtId="166" fontId="4" fillId="0" borderId="11" xfId="2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1" fillId="0" borderId="11" xfId="0" applyNumberFormat="1" applyFont="1" applyFill="1" applyBorder="1" applyAlignment="1">
      <alignment horizontal="center" vertical="center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4" fillId="0" borderId="11" xfId="4" quotePrefix="1" applyNumberFormat="1" applyFont="1" applyFill="1" applyBorder="1" applyAlignment="1">
      <alignment horizontal="center" vertical="center" wrapText="1"/>
    </xf>
    <xf numFmtId="166" fontId="3" fillId="0" borderId="11" xfId="4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1" xfId="0" applyFill="1" applyBorder="1"/>
    <xf numFmtId="3" fontId="1" fillId="0" borderId="11" xfId="0" applyNumberFormat="1" applyFont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3" fontId="1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0" xfId="0" quotePrefix="1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vertical="center" wrapText="1"/>
    </xf>
    <xf numFmtId="0" fontId="5" fillId="0" borderId="1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0" fillId="0" borderId="0" xfId="0" applyNumberFormat="1" applyFont="1" applyFill="1"/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14" borderId="0" xfId="0" applyFont="1" applyFill="1"/>
    <xf numFmtId="0" fontId="14" fillId="1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/>
    <xf numFmtId="0" fontId="13" fillId="14" borderId="0" xfId="0" applyFont="1" applyFill="1" applyBorder="1"/>
    <xf numFmtId="0" fontId="12" fillId="0" borderId="1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14" borderId="0" xfId="0" applyFont="1" applyFill="1"/>
    <xf numFmtId="3" fontId="1" fillId="0" borderId="1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1" quotePrefix="1" applyAlignment="1"/>
    <xf numFmtId="0" fontId="0" fillId="0" borderId="0" xfId="0" quotePrefix="1" applyAlignment="1"/>
    <xf numFmtId="0" fontId="0" fillId="0" borderId="0" xfId="0" applyAlignment="1"/>
    <xf numFmtId="0" fontId="5" fillId="0" borderId="16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0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3" fontId="5" fillId="6" borderId="19" xfId="2" applyNumberFormat="1" applyFont="1" applyFill="1" applyBorder="1" applyAlignment="1">
      <alignment horizontal="center" vertical="center" wrapText="1"/>
    </xf>
    <xf numFmtId="1" fontId="5" fillId="0" borderId="20" xfId="2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4" xfId="0" applyBorder="1"/>
    <xf numFmtId="0" fontId="1" fillId="0" borderId="0" xfId="0" applyFont="1" applyAlignment="1">
      <alignment horizontal="center" vertical="center" textRotation="90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3" fontId="5" fillId="6" borderId="23" xfId="2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 wrapText="1"/>
    </xf>
    <xf numFmtId="166" fontId="4" fillId="0" borderId="10" xfId="4" applyNumberFormat="1" applyFont="1" applyFill="1" applyBorder="1" applyAlignment="1">
      <alignment horizontal="center" vertical="center" wrapText="1"/>
    </xf>
    <xf numFmtId="0" fontId="0" fillId="0" borderId="10" xfId="0" applyBorder="1"/>
    <xf numFmtId="9" fontId="1" fillId="0" borderId="5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6" fontId="4" fillId="0" borderId="5" xfId="4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textRotation="90" wrapText="1"/>
    </xf>
    <xf numFmtId="1" fontId="5" fillId="0" borderId="4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166" fontId="4" fillId="0" borderId="5" xfId="4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0" fontId="6" fillId="15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9" fontId="19" fillId="0" borderId="11" xfId="5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15" fillId="15" borderId="11" xfId="0" applyNumberFormat="1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5" fillId="15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5" fillId="0" borderId="5" xfId="0" quotePrefix="1" applyNumberFormat="1" applyFont="1" applyFill="1" applyBorder="1" applyAlignment="1">
      <alignment horizontal="center" vertical="center" wrapText="1"/>
    </xf>
    <xf numFmtId="1" fontId="5" fillId="0" borderId="11" xfId="0" quotePrefix="1" applyNumberFormat="1" applyFont="1" applyFill="1" applyBorder="1" applyAlignment="1">
      <alignment horizontal="center" vertical="center" wrapText="1"/>
    </xf>
    <xf numFmtId="1" fontId="5" fillId="0" borderId="12" xfId="0" quotePrefix="1" applyNumberFormat="1" applyFont="1" applyFill="1" applyBorder="1" applyAlignment="1">
      <alignment horizontal="center" vertical="center" wrapText="1"/>
    </xf>
    <xf numFmtId="3" fontId="12" fillId="1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15" fillId="15" borderId="11" xfId="0" applyNumberFormat="1" applyFont="1" applyFill="1" applyBorder="1" applyAlignment="1">
      <alignment horizontal="center" vertical="center" wrapText="1"/>
    </xf>
    <xf numFmtId="3" fontId="16" fillId="0" borderId="11" xfId="2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9" fontId="15" fillId="15" borderId="11" xfId="5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1" fillId="0" borderId="0" xfId="0" applyNumberFormat="1" applyFont="1"/>
    <xf numFmtId="0" fontId="5" fillId="13" borderId="3" xfId="2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 wrapText="1"/>
    </xf>
    <xf numFmtId="4" fontId="5" fillId="0" borderId="11" xfId="2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4" fontId="5" fillId="12" borderId="5" xfId="2" applyNumberFormat="1" applyFont="1" applyFill="1" applyBorder="1" applyAlignment="1">
      <alignment horizontal="center" vertical="center" wrapText="1"/>
    </xf>
    <xf numFmtId="4" fontId="5" fillId="18" borderId="5" xfId="2" applyNumberFormat="1" applyFont="1" applyFill="1" applyBorder="1" applyAlignment="1">
      <alignment horizontal="center" vertical="center" wrapText="1"/>
    </xf>
    <xf numFmtId="4" fontId="5" fillId="19" borderId="5" xfId="2" applyNumberFormat="1" applyFont="1" applyFill="1" applyBorder="1" applyAlignment="1">
      <alignment horizontal="center" vertical="center" wrapText="1"/>
    </xf>
    <xf numFmtId="4" fontId="5" fillId="12" borderId="11" xfId="2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9" fontId="6" fillId="0" borderId="11" xfId="5" applyFont="1" applyFill="1" applyBorder="1" applyAlignment="1">
      <alignment horizontal="center" vertical="center" wrapText="1"/>
    </xf>
    <xf numFmtId="1" fontId="5" fillId="0" borderId="7" xfId="0" quotePrefix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3" fontId="5" fillId="18" borderId="5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5" fillId="12" borderId="5" xfId="2" applyNumberFormat="1" applyFont="1" applyFill="1" applyBorder="1" applyAlignment="1">
      <alignment horizontal="center" vertical="center" wrapText="1"/>
    </xf>
    <xf numFmtId="3" fontId="5" fillId="19" borderId="5" xfId="2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26" fillId="0" borderId="0" xfId="0" applyFont="1"/>
    <xf numFmtId="167" fontId="27" fillId="0" borderId="0" xfId="0" applyNumberFormat="1" applyFont="1" applyAlignment="1">
      <alignment horizontal="center" vertical="center"/>
    </xf>
    <xf numFmtId="167" fontId="27" fillId="12" borderId="0" xfId="0" applyNumberFormat="1" applyFont="1" applyFill="1" applyAlignment="1">
      <alignment horizontal="center" vertical="center"/>
    </xf>
    <xf numFmtId="0" fontId="0" fillId="12" borderId="0" xfId="0" applyFill="1"/>
    <xf numFmtId="0" fontId="0" fillId="2" borderId="0" xfId="0" applyFill="1" applyBorder="1"/>
    <xf numFmtId="0" fontId="0" fillId="12" borderId="0" xfId="0" applyFill="1" applyBorder="1"/>
    <xf numFmtId="0" fontId="0" fillId="0" borderId="0" xfId="0" applyBorder="1" applyAlignment="1">
      <alignment horizontal="right"/>
    </xf>
    <xf numFmtId="4" fontId="27" fillId="0" borderId="0" xfId="0" applyNumberFormat="1" applyFont="1"/>
    <xf numFmtId="4" fontId="0" fillId="11" borderId="0" xfId="0" applyNumberFormat="1" applyFill="1"/>
    <xf numFmtId="4" fontId="0" fillId="2" borderId="0" xfId="0" applyNumberFormat="1" applyFill="1"/>
    <xf numFmtId="4" fontId="0" fillId="12" borderId="0" xfId="0" applyNumberFormat="1" applyFill="1"/>
    <xf numFmtId="167" fontId="27" fillId="11" borderId="0" xfId="0" applyNumberFormat="1" applyFont="1" applyFill="1" applyAlignment="1">
      <alignment horizontal="center" vertical="center"/>
    </xf>
    <xf numFmtId="0" fontId="0" fillId="11" borderId="0" xfId="0" applyFill="1"/>
    <xf numFmtId="0" fontId="0" fillId="11" borderId="0" xfId="0" applyFill="1" applyBorder="1"/>
    <xf numFmtId="4" fontId="27" fillId="2" borderId="11" xfId="0" applyNumberFormat="1" applyFont="1" applyFill="1" applyBorder="1"/>
    <xf numFmtId="4" fontId="27" fillId="11" borderId="11" xfId="0" applyNumberFormat="1" applyFont="1" applyFill="1" applyBorder="1"/>
    <xf numFmtId="4" fontId="27" fillId="12" borderId="11" xfId="0" applyNumberFormat="1" applyFont="1" applyFill="1" applyBorder="1"/>
    <xf numFmtId="4" fontId="27" fillId="0" borderId="11" xfId="0" applyNumberFormat="1" applyFont="1" applyBorder="1"/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/>
    <xf numFmtId="0" fontId="26" fillId="0" borderId="0" xfId="0" applyFont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0" borderId="0" xfId="0" applyFont="1" applyBorder="1"/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vertical="center"/>
    </xf>
    <xf numFmtId="0" fontId="29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9" fontId="1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3" borderId="11" xfId="2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8" xfId="0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12" borderId="11" xfId="0" applyFont="1" applyFill="1" applyBorder="1" applyAlignment="1">
      <alignment horizontal="center" vertical="center" textRotation="90" wrapText="1"/>
    </xf>
    <xf numFmtId="0" fontId="7" fillId="16" borderId="5" xfId="0" applyFont="1" applyFill="1" applyBorder="1" applyAlignment="1">
      <alignment horizontal="center" vertical="center" textRotation="90" wrapText="1"/>
    </xf>
    <xf numFmtId="0" fontId="7" fillId="16" borderId="7" xfId="0" applyFont="1" applyFill="1" applyBorder="1" applyAlignment="1">
      <alignment horizontal="center" vertical="center" textRotation="90" wrapText="1"/>
    </xf>
    <xf numFmtId="0" fontId="7" fillId="16" borderId="8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7" fillId="9" borderId="11" xfId="0" applyFont="1" applyFill="1" applyBorder="1" applyAlignment="1">
      <alignment horizontal="center" vertical="center" textRotation="90" wrapText="1"/>
    </xf>
    <xf numFmtId="0" fontId="7" fillId="10" borderId="5" xfId="0" applyFont="1" applyFill="1" applyBorder="1" applyAlignment="1">
      <alignment horizontal="center" vertical="center" textRotation="90" wrapText="1"/>
    </xf>
    <xf numFmtId="0" fontId="7" fillId="10" borderId="7" xfId="0" applyFont="1" applyFill="1" applyBorder="1" applyAlignment="1">
      <alignment horizontal="center" vertical="center" textRotation="90" wrapText="1"/>
    </xf>
    <xf numFmtId="0" fontId="7" fillId="10" borderId="8" xfId="0" applyFont="1" applyFill="1" applyBorder="1" applyAlignment="1">
      <alignment horizontal="center" vertical="center" textRotation="90" wrapText="1"/>
    </xf>
    <xf numFmtId="0" fontId="7" fillId="17" borderId="5" xfId="0" applyFont="1" applyFill="1" applyBorder="1" applyAlignment="1">
      <alignment horizontal="center" vertical="center" textRotation="90" wrapText="1"/>
    </xf>
    <xf numFmtId="0" fontId="7" fillId="17" borderId="7" xfId="0" applyFont="1" applyFill="1" applyBorder="1" applyAlignment="1">
      <alignment horizontal="center" vertical="center" textRotation="90" wrapText="1"/>
    </xf>
    <xf numFmtId="0" fontId="7" fillId="17" borderId="8" xfId="0" applyFont="1" applyFill="1" applyBorder="1" applyAlignment="1">
      <alignment horizontal="center" vertical="center" textRotation="90" wrapText="1"/>
    </xf>
    <xf numFmtId="0" fontId="7" fillId="9" borderId="5" xfId="0" applyFont="1" applyFill="1" applyBorder="1" applyAlignment="1">
      <alignment horizontal="center" vertical="center" textRotation="90" wrapText="1"/>
    </xf>
    <xf numFmtId="0" fontId="7" fillId="9" borderId="7" xfId="0" applyFont="1" applyFill="1" applyBorder="1" applyAlignment="1">
      <alignment horizontal="center" vertical="center" textRotation="90" wrapText="1"/>
    </xf>
    <xf numFmtId="0" fontId="7" fillId="10" borderId="11" xfId="0" applyFont="1" applyFill="1" applyBorder="1" applyAlignment="1">
      <alignment horizontal="center" vertical="center" textRotation="90" wrapText="1"/>
    </xf>
    <xf numFmtId="0" fontId="7" fillId="7" borderId="11" xfId="0" applyFont="1" applyFill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6" fontId="4" fillId="0" borderId="5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textRotation="90" wrapText="1"/>
    </xf>
    <xf numFmtId="10" fontId="1" fillId="0" borderId="14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textRotation="90" wrapText="1"/>
    </xf>
    <xf numFmtId="168" fontId="1" fillId="0" borderId="11" xfId="0" applyNumberFormat="1" applyFont="1" applyBorder="1" applyAlignment="1">
      <alignment horizontal="center" vertical="center"/>
    </xf>
  </cellXfs>
  <cellStyles count="7">
    <cellStyle name="Millares" xfId="4" builtinId="3"/>
    <cellStyle name="Normal" xfId="0" builtinId="0"/>
    <cellStyle name="Normal 2" xfId="1"/>
    <cellStyle name="Normal 3" xfId="6"/>
    <cellStyle name="Normal 5" xfId="3"/>
    <cellStyle name="Normal_PlanIndicativo" xfId="2"/>
    <cellStyle name="Porcentaje" xfId="5" builtinId="5"/>
  </cellStyles>
  <dxfs count="0"/>
  <tableStyles count="0" defaultTableStyle="TableStyleMedium2" defaultPivotStyle="PivotStyleLight16"/>
  <colors>
    <mruColors>
      <color rgb="FFDC92C2"/>
      <color rgb="FFFF9900"/>
      <color rgb="FF6EBA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14-PLAN%20DE%20TRABAJO%20MEDIO%20AMBIENTE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4-PLAN%20DE%20TRABAJO%20GOBIERNO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5-PLAN%20DE%20TRABAJO%20HACIENDA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INDICADORES%20ISOLUCION%202016/Resultados%20indicadores%2030%20de%20marzo%20de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6-PLAN%20DE%20TRABAJO%20OBRAS%20PUBLICAS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8-PLAN%20DE%20TRABAJO%20EDUCACION%20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9-PLAN%20DE%20TRABAJO%20DESARROLLO%20SOCIAL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3-PLAN%20DE%20TRABAJO%20UGR%20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5-PLAN%20DE%20TRABAJO%20TIC%20Y%20COMPETITIVIDAD%20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6-PLAN%20DE%20TRABAJO%20DEPORTES%20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TRABAJO%20SALUD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GENERAL%20%20-%20DIALOGOS%20CON%20MAS%20OPORTUNIDA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OFICINA%20DE%20INFANCIA%20ADOLESCENCIA%20Y%20JUVENTUD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MUJER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DE%20TRABAJO%20PRENSA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DE%20TRABAJO%20DESARROLLO%20RURAL%20-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1-PLAN%20DE%20TRABAJO%20SERVICIOS%20ADMINISTRATIVOS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2-PLAN%20DE%20TRABAJO%20PLANEACION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3-PLAN%20DE%20TRABAJO%20TRANSITO%20Y%20TRANSPORT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5- PARQUES"/>
      <sheetName val="105-ESPACIO PÚBLICO"/>
      <sheetName val="126- AGENDA AMBIENTAL"/>
      <sheetName val="008-PGIRS"/>
      <sheetName val="009-SERV.BASICOS(2)"/>
      <sheetName val="099 ALBERGUE"/>
      <sheetName val="Hoja1"/>
    </sheetNames>
    <sheetDataSet>
      <sheetData sheetId="0">
        <row r="20">
          <cell r="P20">
            <v>373687500</v>
          </cell>
        </row>
      </sheetData>
      <sheetData sheetId="1">
        <row r="26">
          <cell r="P26">
            <v>239292474</v>
          </cell>
        </row>
      </sheetData>
      <sheetData sheetId="2">
        <row r="23">
          <cell r="P23">
            <v>534030805.83333331</v>
          </cell>
        </row>
      </sheetData>
      <sheetData sheetId="3">
        <row r="16">
          <cell r="P16">
            <v>82500000</v>
          </cell>
        </row>
      </sheetData>
      <sheetData sheetId="4">
        <row r="14">
          <cell r="P14">
            <v>353000000</v>
          </cell>
        </row>
      </sheetData>
      <sheetData sheetId="5">
        <row r="27">
          <cell r="P27">
            <v>106541666.66666667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olencia intrafamiliar 147"/>
      <sheetName val="victimas 103 "/>
      <sheetName val="UPV-102"/>
      <sheetName val="Prote Com vulner 101 "/>
      <sheetName val="Abuso sexual 98 "/>
      <sheetName val="Org seguridad final 97"/>
      <sheetName val="CONSEJO PAZ 100"/>
      <sheetName val="Resocialización 104"/>
      <sheetName val="Hoja2"/>
      <sheetName val="Hoja3"/>
    </sheetNames>
    <sheetDataSet>
      <sheetData sheetId="0">
        <row r="12">
          <cell r="P12">
            <v>20000000</v>
          </cell>
        </row>
      </sheetData>
      <sheetData sheetId="1">
        <row r="15">
          <cell r="P15">
            <v>37500000</v>
          </cell>
        </row>
      </sheetData>
      <sheetData sheetId="2">
        <row r="20">
          <cell r="P20">
            <v>95250000</v>
          </cell>
        </row>
      </sheetData>
      <sheetData sheetId="3">
        <row r="18">
          <cell r="P18">
            <v>255000000</v>
          </cell>
        </row>
      </sheetData>
      <sheetData sheetId="4">
        <row r="13">
          <cell r="P13">
            <v>10000000</v>
          </cell>
        </row>
      </sheetData>
      <sheetData sheetId="5">
        <row r="47">
          <cell r="P47">
            <v>714425522.93499994</v>
          </cell>
        </row>
      </sheetData>
      <sheetData sheetId="6">
        <row r="12">
          <cell r="P12">
            <v>6250000</v>
          </cell>
        </row>
      </sheetData>
      <sheetData sheetId="7">
        <row r="20">
          <cell r="P20">
            <v>48750000</v>
          </cell>
        </row>
      </sheetData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3"/>
      <sheetName val="ACTIV."/>
    </sheetNames>
    <sheetDataSet>
      <sheetData sheetId="0">
        <row r="36">
          <cell r="P36">
            <v>2184617932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E2">
            <v>0</v>
          </cell>
          <cell r="G2" t="str">
            <v>COM01</v>
          </cell>
        </row>
        <row r="6">
          <cell r="E6">
            <v>0</v>
          </cell>
          <cell r="G6" t="str">
            <v xml:space="preserve">COM05 </v>
          </cell>
        </row>
        <row r="22">
          <cell r="E22">
            <v>0</v>
          </cell>
          <cell r="G22" t="str">
            <v>COM18</v>
          </cell>
        </row>
        <row r="27">
          <cell r="E27">
            <v>358760429082241</v>
          </cell>
          <cell r="G27" t="str">
            <v>DES01</v>
          </cell>
        </row>
        <row r="33">
          <cell r="E33">
            <v>0</v>
          </cell>
          <cell r="G33" t="str">
            <v>DES03</v>
          </cell>
        </row>
        <row r="36">
          <cell r="E36">
            <v>28543</v>
          </cell>
          <cell r="G36" t="str">
            <v>DES04</v>
          </cell>
        </row>
        <row r="37">
          <cell r="E37">
            <v>105</v>
          </cell>
          <cell r="G37" t="str">
            <v>DES05</v>
          </cell>
        </row>
        <row r="44">
          <cell r="E44">
            <v>350</v>
          </cell>
          <cell r="G44" t="str">
            <v>DES16</v>
          </cell>
        </row>
        <row r="45">
          <cell r="E45">
            <v>0</v>
          </cell>
          <cell r="G45" t="str">
            <v>DES17</v>
          </cell>
        </row>
        <row r="47">
          <cell r="E47">
            <v>0</v>
          </cell>
          <cell r="G47" t="str">
            <v>DES19</v>
          </cell>
        </row>
        <row r="49">
          <cell r="E49">
            <v>100</v>
          </cell>
          <cell r="G49" t="str">
            <v>DES21</v>
          </cell>
        </row>
        <row r="53">
          <cell r="E53">
            <v>100</v>
          </cell>
          <cell r="G53" t="str">
            <v>EDU01</v>
          </cell>
        </row>
        <row r="57">
          <cell r="E57">
            <v>14</v>
          </cell>
          <cell r="G57" t="str">
            <v>EDU04</v>
          </cell>
        </row>
        <row r="59">
          <cell r="E59">
            <v>17</v>
          </cell>
          <cell r="G59" t="str">
            <v>EDU06</v>
          </cell>
        </row>
        <row r="60">
          <cell r="E60">
            <v>0</v>
          </cell>
          <cell r="G60" t="str">
            <v>EDU07</v>
          </cell>
        </row>
        <row r="61">
          <cell r="E61">
            <v>23</v>
          </cell>
          <cell r="G61" t="str">
            <v>EDU08</v>
          </cell>
        </row>
        <row r="62">
          <cell r="E62">
            <v>483396385035729</v>
          </cell>
          <cell r="G62" t="str">
            <v>EDU09</v>
          </cell>
        </row>
        <row r="68">
          <cell r="E68">
            <v>0</v>
          </cell>
          <cell r="G68" t="str">
            <v>EDU12</v>
          </cell>
        </row>
        <row r="71">
          <cell r="E71">
            <v>0</v>
          </cell>
          <cell r="G71" t="str">
            <v>EDU13</v>
          </cell>
        </row>
        <row r="74">
          <cell r="E74">
            <v>46</v>
          </cell>
          <cell r="G74" t="str">
            <v>EDU14</v>
          </cell>
        </row>
        <row r="75">
          <cell r="E75">
            <v>101587301587302</v>
          </cell>
          <cell r="G75" t="str">
            <v>EDU15</v>
          </cell>
        </row>
        <row r="83">
          <cell r="E83">
            <v>100</v>
          </cell>
          <cell r="G83" t="str">
            <v>EDU21</v>
          </cell>
        </row>
        <row r="88">
          <cell r="E88">
            <v>2180</v>
          </cell>
          <cell r="G88" t="str">
            <v>EDU25</v>
          </cell>
        </row>
        <row r="89">
          <cell r="E89">
            <v>100</v>
          </cell>
          <cell r="G89" t="str">
            <v>EDU27</v>
          </cell>
        </row>
        <row r="129">
          <cell r="E129">
            <v>970958562827449</v>
          </cell>
          <cell r="G129" t="str">
            <v>SAL01</v>
          </cell>
        </row>
        <row r="135">
          <cell r="E135">
            <v>0</v>
          </cell>
          <cell r="G135" t="str">
            <v>SAL03</v>
          </cell>
        </row>
        <row r="140">
          <cell r="E140">
            <v>100</v>
          </cell>
          <cell r="G140" t="str">
            <v>SAL06</v>
          </cell>
        </row>
        <row r="143">
          <cell r="E143">
            <v>1384</v>
          </cell>
          <cell r="G143" t="str">
            <v>VIV02</v>
          </cell>
        </row>
        <row r="147">
          <cell r="E147">
            <v>942028985507246</v>
          </cell>
          <cell r="G147" t="str">
            <v>SAL08</v>
          </cell>
        </row>
        <row r="162">
          <cell r="E162">
            <v>967741935483871</v>
          </cell>
          <cell r="G162" t="str">
            <v>SAL13</v>
          </cell>
        </row>
        <row r="166">
          <cell r="E166">
            <v>100</v>
          </cell>
          <cell r="G166" t="str">
            <v>SAL14</v>
          </cell>
        </row>
        <row r="189">
          <cell r="E189">
            <v>25</v>
          </cell>
          <cell r="G189" t="str">
            <v>SAL20</v>
          </cell>
        </row>
        <row r="198">
          <cell r="E198">
            <v>617</v>
          </cell>
          <cell r="G198" t="str">
            <v>SAL30</v>
          </cell>
        </row>
        <row r="206">
          <cell r="E206">
            <v>100</v>
          </cell>
          <cell r="G206" t="str">
            <v>SAL34</v>
          </cell>
        </row>
        <row r="221">
          <cell r="E221">
            <v>0</v>
          </cell>
          <cell r="G221" t="str">
            <v>SAL40</v>
          </cell>
        </row>
        <row r="223">
          <cell r="E223">
            <v>100</v>
          </cell>
          <cell r="G223" t="str">
            <v>SAL41</v>
          </cell>
        </row>
        <row r="228">
          <cell r="E228">
            <v>100</v>
          </cell>
          <cell r="G228" t="str">
            <v>SAL43</v>
          </cell>
        </row>
        <row r="238">
          <cell r="E238">
            <v>30908</v>
          </cell>
          <cell r="G238" t="str">
            <v>SAL50</v>
          </cell>
        </row>
        <row r="246">
          <cell r="E246">
            <v>10</v>
          </cell>
          <cell r="G246" t="str">
            <v>CUL01</v>
          </cell>
        </row>
        <row r="249">
          <cell r="E249">
            <v>0</v>
          </cell>
          <cell r="G249" t="str">
            <v>CUL04</v>
          </cell>
        </row>
        <row r="251">
          <cell r="E251">
            <v>0</v>
          </cell>
          <cell r="G251" t="str">
            <v>CUL06</v>
          </cell>
        </row>
        <row r="253">
          <cell r="E253">
            <v>0</v>
          </cell>
          <cell r="G253" t="str">
            <v>CUL08</v>
          </cell>
        </row>
        <row r="261">
          <cell r="E261">
            <v>4</v>
          </cell>
          <cell r="G261" t="str">
            <v>CUL16</v>
          </cell>
        </row>
        <row r="263">
          <cell r="E263">
            <v>0</v>
          </cell>
          <cell r="G263" t="str">
            <v>CUL18</v>
          </cell>
        </row>
        <row r="267">
          <cell r="E267">
            <v>1</v>
          </cell>
          <cell r="G267" t="str">
            <v>CUL21</v>
          </cell>
        </row>
        <row r="276">
          <cell r="E276">
            <v>231601</v>
          </cell>
          <cell r="G276" t="str">
            <v>TUR07</v>
          </cell>
        </row>
        <row r="278">
          <cell r="E278">
            <v>2777</v>
          </cell>
          <cell r="G278" t="str">
            <v>TUR09</v>
          </cell>
        </row>
        <row r="286">
          <cell r="E286">
            <v>1</v>
          </cell>
          <cell r="G286" t="str">
            <v>OBR19</v>
          </cell>
        </row>
        <row r="289">
          <cell r="E289">
            <v>0</v>
          </cell>
          <cell r="G289" t="str">
            <v>DEP11</v>
          </cell>
        </row>
        <row r="293">
          <cell r="E293">
            <v>0</v>
          </cell>
          <cell r="G293" t="str">
            <v>DES23</v>
          </cell>
        </row>
        <row r="297">
          <cell r="E297">
            <v>1</v>
          </cell>
          <cell r="G297" t="str">
            <v>EDU18</v>
          </cell>
        </row>
        <row r="298">
          <cell r="E298">
            <v>2020</v>
          </cell>
          <cell r="G298" t="str">
            <v>OBR08</v>
          </cell>
        </row>
        <row r="304">
          <cell r="E304">
            <v>0</v>
          </cell>
          <cell r="G304" t="str">
            <v>OBR12</v>
          </cell>
        </row>
        <row r="307">
          <cell r="E307">
            <v>0</v>
          </cell>
          <cell r="G307" t="str">
            <v>OBR14</v>
          </cell>
        </row>
        <row r="331">
          <cell r="E331">
            <v>2</v>
          </cell>
          <cell r="G331" t="str">
            <v>PLA17</v>
          </cell>
        </row>
        <row r="388">
          <cell r="E388">
            <v>50</v>
          </cell>
          <cell r="G388" t="str">
            <v>TRA08</v>
          </cell>
        </row>
        <row r="420">
          <cell r="E420">
            <v>9</v>
          </cell>
          <cell r="G420" t="str">
            <v>TRA09</v>
          </cell>
        </row>
        <row r="428">
          <cell r="E428">
            <v>1</v>
          </cell>
          <cell r="G428" t="str">
            <v>OBR10</v>
          </cell>
        </row>
        <row r="577">
          <cell r="E577">
            <v>95</v>
          </cell>
          <cell r="G577" t="str">
            <v>OBR03</v>
          </cell>
        </row>
        <row r="607">
          <cell r="E607">
            <v>5317</v>
          </cell>
          <cell r="G607" t="str">
            <v>SAL22</v>
          </cell>
        </row>
        <row r="622">
          <cell r="E622">
            <v>2</v>
          </cell>
          <cell r="G622" t="str">
            <v>UGR01</v>
          </cell>
        </row>
        <row r="624">
          <cell r="E624">
            <v>811320754716981</v>
          </cell>
          <cell r="G624" t="str">
            <v>UGR02</v>
          </cell>
        </row>
        <row r="631">
          <cell r="E631">
            <v>100</v>
          </cell>
          <cell r="G631" t="str">
            <v>UGR04</v>
          </cell>
        </row>
        <row r="637">
          <cell r="E637">
            <v>100</v>
          </cell>
          <cell r="G637" t="str">
            <v>UGR05</v>
          </cell>
        </row>
        <row r="641">
          <cell r="E641">
            <v>4</v>
          </cell>
          <cell r="G641" t="str">
            <v>UGR07</v>
          </cell>
        </row>
        <row r="642">
          <cell r="E642">
            <v>0</v>
          </cell>
          <cell r="G642" t="str">
            <v>EDU29</v>
          </cell>
        </row>
        <row r="655">
          <cell r="E655">
            <v>1</v>
          </cell>
          <cell r="G655" t="str">
            <v>TRA10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(2)"/>
      <sheetName val="010"/>
      <sheetName val="085(2)"/>
      <sheetName val="131(2)"/>
      <sheetName val="134(2)"/>
      <sheetName val="037(2)"/>
      <sheetName val="Hoja1"/>
    </sheetNames>
    <sheetDataSet>
      <sheetData sheetId="0">
        <row r="63">
          <cell r="P63">
            <v>50000000</v>
          </cell>
        </row>
      </sheetData>
      <sheetData sheetId="1">
        <row r="63">
          <cell r="P63">
            <v>15166718</v>
          </cell>
        </row>
      </sheetData>
      <sheetData sheetId="2">
        <row r="18">
          <cell r="P18">
            <v>225000000</v>
          </cell>
        </row>
      </sheetData>
      <sheetData sheetId="3">
        <row r="62">
          <cell r="P62">
            <v>0</v>
          </cell>
        </row>
      </sheetData>
      <sheetData sheetId="4">
        <row r="62">
          <cell r="P62">
            <v>5332000000</v>
          </cell>
        </row>
      </sheetData>
      <sheetData sheetId="5">
        <row r="62">
          <cell r="P62">
            <v>14130000000</v>
          </cell>
        </row>
      </sheetData>
      <sheetData sheetId="6">
        <row r="19">
          <cell r="P19">
            <v>262500000</v>
          </cell>
        </row>
      </sheetData>
      <sheetData sheetId="7">
        <row r="18">
          <cell r="Q18">
            <v>495000000</v>
          </cell>
        </row>
      </sheetData>
      <sheetData sheetId="8">
        <row r="12">
          <cell r="P12">
            <v>30000000</v>
          </cell>
        </row>
      </sheetData>
      <sheetData sheetId="9">
        <row r="62">
          <cell r="P62">
            <v>0</v>
          </cell>
        </row>
      </sheetData>
      <sheetData sheetId="10">
        <row r="18">
          <cell r="Q18">
            <v>375000000</v>
          </cell>
        </row>
      </sheetData>
      <sheetData sheetId="11">
        <row r="24">
          <cell r="P24">
            <v>160000000</v>
          </cell>
        </row>
      </sheetData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170010048"/>
      <sheetName val="2012170010072"/>
      <sheetName val="2012170010073"/>
      <sheetName val="2012170010075"/>
      <sheetName val="2012170010076"/>
      <sheetName val="2012170010077"/>
      <sheetName val="2012170010078"/>
      <sheetName val="2012170010079"/>
      <sheetName val="2012170010081"/>
      <sheetName val="2012170010082 "/>
      <sheetName val="2012170010083"/>
      <sheetName val="2012170010084"/>
      <sheetName val="2012170010085"/>
      <sheetName val="2012170010085 "/>
      <sheetName val="2012170010088"/>
      <sheetName val="2012170010089"/>
      <sheetName val="2012170010090"/>
      <sheetName val="2012170010091"/>
      <sheetName val="2012170010092 "/>
      <sheetName val="2012170010093"/>
      <sheetName val="2012170010095"/>
      <sheetName val="2012170010096"/>
      <sheetName val="Hoja1"/>
      <sheetName val="Hoja2"/>
    </sheetNames>
    <sheetDataSet>
      <sheetData sheetId="0">
        <row r="19">
          <cell r="P19">
            <v>2496914261.25</v>
          </cell>
        </row>
      </sheetData>
      <sheetData sheetId="1">
        <row r="18">
          <cell r="Q18">
            <v>441913159</v>
          </cell>
        </row>
      </sheetData>
      <sheetData sheetId="2">
        <row r="13">
          <cell r="P13">
            <v>0</v>
          </cell>
        </row>
      </sheetData>
      <sheetData sheetId="3">
        <row r="12">
          <cell r="P12">
            <v>75000000</v>
          </cell>
        </row>
      </sheetData>
      <sheetData sheetId="4">
        <row r="12">
          <cell r="P12">
            <v>25000000</v>
          </cell>
        </row>
      </sheetData>
      <sheetData sheetId="5">
        <row r="12">
          <cell r="P12">
            <v>7500000</v>
          </cell>
        </row>
      </sheetData>
      <sheetData sheetId="6">
        <row r="12">
          <cell r="P12">
            <v>7500000</v>
          </cell>
        </row>
      </sheetData>
      <sheetData sheetId="7">
        <row r="13">
          <cell r="P13">
            <v>12500000</v>
          </cell>
        </row>
      </sheetData>
      <sheetData sheetId="8">
        <row r="14">
          <cell r="P14">
            <v>75000000</v>
          </cell>
        </row>
      </sheetData>
      <sheetData sheetId="9">
        <row r="18">
          <cell r="P18">
            <v>429375000</v>
          </cell>
        </row>
      </sheetData>
      <sheetData sheetId="10">
        <row r="13">
          <cell r="P13">
            <v>75000000</v>
          </cell>
        </row>
      </sheetData>
      <sheetData sheetId="11">
        <row r="20">
          <cell r="P20">
            <v>47500000</v>
          </cell>
        </row>
      </sheetData>
      <sheetData sheetId="12"/>
      <sheetData sheetId="13">
        <row r="16">
          <cell r="P16">
            <v>0</v>
          </cell>
        </row>
      </sheetData>
      <sheetData sheetId="14">
        <row r="13">
          <cell r="P13">
            <v>25000000</v>
          </cell>
        </row>
      </sheetData>
      <sheetData sheetId="15">
        <row r="13">
          <cell r="P13">
            <v>1243399930</v>
          </cell>
        </row>
      </sheetData>
      <sheetData sheetId="16">
        <row r="18">
          <cell r="P18">
            <v>452251352.25</v>
          </cell>
        </row>
      </sheetData>
      <sheetData sheetId="17">
        <row r="57">
          <cell r="P57">
            <v>14162500</v>
          </cell>
        </row>
      </sheetData>
      <sheetData sheetId="18">
        <row r="23">
          <cell r="P23">
            <v>516717487.5</v>
          </cell>
        </row>
      </sheetData>
      <sheetData sheetId="19">
        <row r="13">
          <cell r="P13">
            <v>514500000</v>
          </cell>
        </row>
      </sheetData>
      <sheetData sheetId="20">
        <row r="15">
          <cell r="P15">
            <v>5000000</v>
          </cell>
        </row>
      </sheetData>
      <sheetData sheetId="21">
        <row r="13">
          <cell r="P13">
            <v>10000000</v>
          </cell>
        </row>
      </sheetData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(2)"/>
      <sheetName val="21"/>
      <sheetName val="19"/>
      <sheetName val="20"/>
      <sheetName val="22"/>
      <sheetName val="23"/>
      <sheetName val="29"/>
      <sheetName val="30"/>
      <sheetName val="31"/>
      <sheetName val="32"/>
      <sheetName val="159"/>
      <sheetName val="Hoja1"/>
    </sheetNames>
    <sheetDataSet>
      <sheetData sheetId="0">
        <row r="23">
          <cell r="P23">
            <v>302500000</v>
          </cell>
        </row>
      </sheetData>
      <sheetData sheetId="1">
        <row r="23">
          <cell r="P23">
            <v>118000000</v>
          </cell>
        </row>
      </sheetData>
      <sheetData sheetId="2">
        <row r="17">
          <cell r="Q17">
            <v>0</v>
          </cell>
        </row>
      </sheetData>
      <sheetData sheetId="3">
        <row r="14">
          <cell r="P14">
            <v>20000000</v>
          </cell>
        </row>
      </sheetData>
      <sheetData sheetId="4">
        <row r="14">
          <cell r="P14">
            <v>0</v>
          </cell>
        </row>
      </sheetData>
      <sheetData sheetId="5">
        <row r="14">
          <cell r="P14">
            <v>0</v>
          </cell>
        </row>
      </sheetData>
      <sheetData sheetId="6">
        <row r="14">
          <cell r="P14">
            <v>300000000</v>
          </cell>
        </row>
      </sheetData>
      <sheetData sheetId="7">
        <row r="16">
          <cell r="P16">
            <v>208811429</v>
          </cell>
        </row>
      </sheetData>
      <sheetData sheetId="8">
        <row r="14">
          <cell r="P14">
            <v>200000000</v>
          </cell>
        </row>
      </sheetData>
      <sheetData sheetId="9">
        <row r="20">
          <cell r="P20">
            <v>15000000</v>
          </cell>
        </row>
      </sheetData>
      <sheetData sheetId="10">
        <row r="13">
          <cell r="P13">
            <v>25000000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8"/>
      <sheetName val="039"/>
      <sheetName val="040"/>
      <sheetName val="044"/>
      <sheetName val="045"/>
      <sheetName val="47-Atenc. Emerg"/>
      <sheetName val="Hoja1"/>
    </sheetNames>
    <sheetDataSet>
      <sheetData sheetId="0">
        <row r="15">
          <cell r="P15">
            <v>162500000</v>
          </cell>
        </row>
      </sheetData>
      <sheetData sheetId="1">
        <row r="12">
          <cell r="P12">
            <v>0</v>
          </cell>
        </row>
      </sheetData>
      <sheetData sheetId="2">
        <row r="12">
          <cell r="P12">
            <v>75000000</v>
          </cell>
        </row>
      </sheetData>
      <sheetData sheetId="3">
        <row r="16">
          <cell r="P16">
            <v>68000000</v>
          </cell>
        </row>
      </sheetData>
      <sheetData sheetId="4">
        <row r="35">
          <cell r="P35">
            <v>148526758.375</v>
          </cell>
        </row>
      </sheetData>
      <sheetData sheetId="5">
        <row r="19">
          <cell r="P19">
            <v>452289076.625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1"/>
      <sheetName val="PROYECTO 12"/>
      <sheetName val="PROYECTO 13"/>
      <sheetName val="actividades"/>
      <sheetName val="Hoja1"/>
      <sheetName val="Hoja2"/>
    </sheetNames>
    <sheetDataSet>
      <sheetData sheetId="0">
        <row r="17">
          <cell r="P17">
            <v>20000000</v>
          </cell>
        </row>
      </sheetData>
      <sheetData sheetId="1">
        <row r="56">
          <cell r="P56">
            <v>22500000</v>
          </cell>
        </row>
      </sheetData>
      <sheetData sheetId="2">
        <row r="41">
          <cell r="P41">
            <v>620000000</v>
          </cell>
        </row>
      </sheetData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"/>
      <sheetName val="034"/>
      <sheetName val="035"/>
      <sheetName val="036"/>
      <sheetName val="037"/>
      <sheetName val="Hoja1"/>
    </sheetNames>
    <sheetDataSet>
      <sheetData sheetId="0">
        <row r="25">
          <cell r="P25">
            <v>236000000</v>
          </cell>
        </row>
      </sheetData>
      <sheetData sheetId="1">
        <row r="20">
          <cell r="P20">
            <v>139783000</v>
          </cell>
        </row>
      </sheetData>
      <sheetData sheetId="2">
        <row r="20">
          <cell r="P20">
            <v>595000000</v>
          </cell>
        </row>
      </sheetData>
      <sheetData sheetId="3">
        <row r="21">
          <cell r="P21">
            <v>290000000</v>
          </cell>
        </row>
      </sheetData>
      <sheetData sheetId="4">
        <row r="19">
          <cell r="P19">
            <v>160000000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170010048"/>
      <sheetName val="2012170010049"/>
      <sheetName val=" 2012170010052"/>
      <sheetName val="2012170010053"/>
      <sheetName val="2012170010054"/>
      <sheetName val="2012170010055"/>
      <sheetName val="2012170010057"/>
      <sheetName val="2012170010058"/>
      <sheetName val="2012170010059"/>
      <sheetName val="2012170010061"/>
      <sheetName val="2012170010062"/>
      <sheetName val="2012170010063"/>
      <sheetName val="2012170010064"/>
      <sheetName val="2012170010065"/>
      <sheetName val="2012170010066"/>
      <sheetName val="2012170010067"/>
      <sheetName val="2012170010068"/>
      <sheetName val="2012170010069"/>
      <sheetName val=" 2012170010070 "/>
      <sheetName val="2012170010071"/>
      <sheetName val="2012170010103"/>
      <sheetName val="201217001103"/>
      <sheetName val="subactividades"/>
    </sheetNames>
    <sheetDataSet>
      <sheetData sheetId="0">
        <row r="16">
          <cell r="P16">
            <v>67500000</v>
          </cell>
        </row>
      </sheetData>
      <sheetData sheetId="1">
        <row r="15">
          <cell r="P15">
            <v>0</v>
          </cell>
        </row>
      </sheetData>
      <sheetData sheetId="2">
        <row r="15">
          <cell r="P15">
            <v>27500000</v>
          </cell>
        </row>
      </sheetData>
      <sheetData sheetId="3">
        <row r="13">
          <cell r="P13">
            <v>16750000</v>
          </cell>
        </row>
      </sheetData>
      <sheetData sheetId="4">
        <row r="77">
          <cell r="P77">
            <v>8888888.8888888881</v>
          </cell>
        </row>
      </sheetData>
      <sheetData sheetId="5">
        <row r="17">
          <cell r="P17">
            <v>18862500</v>
          </cell>
        </row>
      </sheetData>
      <sheetData sheetId="6">
        <row r="58">
          <cell r="P58">
            <v>10500000</v>
          </cell>
        </row>
      </sheetData>
      <sheetData sheetId="7">
        <row r="37">
          <cell r="P37">
            <v>18127701125.5</v>
          </cell>
        </row>
      </sheetData>
      <sheetData sheetId="8">
        <row r="14">
          <cell r="P14">
            <v>32672727.272727273</v>
          </cell>
        </row>
      </sheetData>
      <sheetData sheetId="9">
        <row r="14">
          <cell r="P14">
            <v>16250000</v>
          </cell>
        </row>
      </sheetData>
      <sheetData sheetId="10"/>
      <sheetData sheetId="11">
        <row r="15">
          <cell r="P15">
            <v>10000000</v>
          </cell>
        </row>
      </sheetData>
      <sheetData sheetId="12">
        <row r="22">
          <cell r="P22">
            <v>22500000</v>
          </cell>
        </row>
      </sheetData>
      <sheetData sheetId="13">
        <row r="15">
          <cell r="P15">
            <v>18215909.09090909</v>
          </cell>
        </row>
      </sheetData>
      <sheetData sheetId="14">
        <row r="12">
          <cell r="P12">
            <v>40000000</v>
          </cell>
        </row>
      </sheetData>
      <sheetData sheetId="15">
        <row r="13">
          <cell r="P13">
            <v>0</v>
          </cell>
        </row>
      </sheetData>
      <sheetData sheetId="16"/>
      <sheetData sheetId="17"/>
      <sheetData sheetId="18">
        <row r="12">
          <cell r="P12">
            <v>0</v>
          </cell>
        </row>
      </sheetData>
      <sheetData sheetId="19">
        <row r="12">
          <cell r="P12">
            <v>125000000</v>
          </cell>
        </row>
      </sheetData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"/>
      <sheetName val="Hoja2"/>
    </sheetNames>
    <sheetDataSet>
      <sheetData sheetId="0">
        <row r="15">
          <cell r="P15">
            <v>50000000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25"/>
      <sheetName val="Hoja2"/>
    </sheetNames>
    <sheetDataSet>
      <sheetData sheetId="0">
        <row r="14">
          <cell r="P14">
            <v>0</v>
          </cell>
        </row>
      </sheetData>
      <sheetData sheetId="1">
        <row r="12">
          <cell r="P12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"/>
      <sheetName val="27"/>
    </sheetNames>
    <sheetDataSet>
      <sheetData sheetId="0">
        <row r="20">
          <cell r="P20">
            <v>49250000</v>
          </cell>
        </row>
      </sheetData>
      <sheetData sheetId="1">
        <row r="19">
          <cell r="P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  <sheetName val="Hoja2"/>
    </sheetNames>
    <sheetDataSet>
      <sheetData sheetId="0">
        <row r="20">
          <cell r="P20">
            <v>160900000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"/>
      <sheetName val="141"/>
      <sheetName val="142"/>
      <sheetName val="138"/>
      <sheetName val="SUBACTIVIDADES"/>
      <sheetName val="Hoja1"/>
    </sheetNames>
    <sheetDataSet>
      <sheetData sheetId="0">
        <row r="21">
          <cell r="P21">
            <v>243362500</v>
          </cell>
        </row>
      </sheetData>
      <sheetData sheetId="1">
        <row r="22">
          <cell r="P22">
            <v>30750000</v>
          </cell>
        </row>
      </sheetData>
      <sheetData sheetId="2">
        <row r="14">
          <cell r="P14">
            <v>25000000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4"/>
      <sheetName val="015"/>
      <sheetName val="016"/>
      <sheetName val="017"/>
      <sheetName val="actividades"/>
      <sheetName val="018"/>
      <sheetName val="136"/>
      <sheetName val="Hoja1"/>
    </sheetNames>
    <sheetDataSet>
      <sheetData sheetId="0">
        <row r="15">
          <cell r="Q15">
            <v>61840000</v>
          </cell>
        </row>
      </sheetData>
      <sheetData sheetId="1">
        <row r="28">
          <cell r="P28">
            <v>98375000</v>
          </cell>
        </row>
      </sheetData>
      <sheetData sheetId="2">
        <row r="17">
          <cell r="P17">
            <v>31988170.800000001</v>
          </cell>
        </row>
      </sheetData>
      <sheetData sheetId="3">
        <row r="54">
          <cell r="P54">
            <v>138427000</v>
          </cell>
        </row>
      </sheetData>
      <sheetData sheetId="4"/>
      <sheetData sheetId="5">
        <row r="14">
          <cell r="P14">
            <v>6207243.6363636367</v>
          </cell>
        </row>
      </sheetData>
      <sheetData sheetId="6">
        <row r="13">
          <cell r="P13">
            <v>19760000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"/>
      <sheetName val="118"/>
      <sheetName val="119"/>
      <sheetName val="120"/>
      <sheetName val="121"/>
      <sheetName val="122"/>
      <sheetName val="122(31)"/>
      <sheetName val="123"/>
      <sheetName val="125"/>
      <sheetName val="128"/>
      <sheetName val="Hoja1"/>
    </sheetNames>
    <sheetDataSet>
      <sheetData sheetId="0">
        <row r="15">
          <cell r="P15">
            <v>26188822.5</v>
          </cell>
        </row>
      </sheetData>
      <sheetData sheetId="1"/>
      <sheetData sheetId="2">
        <row r="18">
          <cell r="P18">
            <v>46632000</v>
          </cell>
        </row>
      </sheetData>
      <sheetData sheetId="3">
        <row r="19">
          <cell r="P19">
            <v>127550000</v>
          </cell>
        </row>
      </sheetData>
      <sheetData sheetId="4">
        <row r="16">
          <cell r="P16">
            <v>60450000</v>
          </cell>
        </row>
      </sheetData>
      <sheetData sheetId="5">
        <row r="15">
          <cell r="P15">
            <v>111546975.5</v>
          </cell>
        </row>
      </sheetData>
      <sheetData sheetId="6"/>
      <sheetData sheetId="7">
        <row r="13">
          <cell r="P13">
            <v>8250000</v>
          </cell>
        </row>
      </sheetData>
      <sheetData sheetId="8"/>
      <sheetData sheetId="9">
        <row r="12">
          <cell r="P12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"/>
      <sheetName val="SUBAC."/>
      <sheetName val="129"/>
      <sheetName val="130"/>
      <sheetName val="131"/>
      <sheetName val="132"/>
      <sheetName val="Hoja4"/>
    </sheetNames>
    <sheetDataSet>
      <sheetData sheetId="0">
        <row r="21">
          <cell r="P21">
            <v>67800000</v>
          </cell>
        </row>
      </sheetData>
      <sheetData sheetId="1"/>
      <sheetData sheetId="2">
        <row r="52">
          <cell r="P52">
            <v>417747825</v>
          </cell>
        </row>
      </sheetData>
      <sheetData sheetId="3">
        <row r="23">
          <cell r="P23">
            <v>142200000</v>
          </cell>
        </row>
      </sheetData>
      <sheetData sheetId="4">
        <row r="17">
          <cell r="P17">
            <v>44000000</v>
          </cell>
        </row>
      </sheetData>
      <sheetData sheetId="5">
        <row r="17">
          <cell r="P17">
            <v>62000000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9"/>
  <sheetViews>
    <sheetView topLeftCell="P1" zoomScale="90" zoomScaleNormal="90" workbookViewId="0">
      <pane ySplit="3" topLeftCell="A30" activePane="bottomLeft" state="frozen"/>
      <selection activeCell="D1" sqref="D1"/>
      <selection pane="bottomLeft" activeCell="S774" sqref="S774"/>
    </sheetView>
  </sheetViews>
  <sheetFormatPr baseColWidth="10" defaultRowHeight="15" x14ac:dyDescent="0.25"/>
  <cols>
    <col min="1" max="1" width="5.42578125" customWidth="1"/>
    <col min="2" max="2" width="6.140625" customWidth="1"/>
    <col min="3" max="3" width="6.42578125" customWidth="1"/>
    <col min="4" max="4" width="15" customWidth="1"/>
    <col min="5" max="5" width="3.28515625" bestFit="1" customWidth="1"/>
    <col min="6" max="8" width="3.28515625" customWidth="1"/>
    <col min="9" max="9" width="4" customWidth="1"/>
    <col min="10" max="10" width="4" style="127" customWidth="1"/>
    <col min="11" max="11" width="5.5703125" style="127" customWidth="1"/>
    <col min="12" max="12" width="3.28515625" customWidth="1"/>
    <col min="13" max="13" width="59" customWidth="1"/>
    <col min="14" max="14" width="17.42578125" style="1" customWidth="1"/>
    <col min="15" max="15" width="17.5703125" style="1" customWidth="1"/>
    <col min="16" max="16" width="17.7109375" style="1" customWidth="1"/>
    <col min="17" max="17" width="16.5703125" style="1" customWidth="1"/>
    <col min="18" max="18" width="18.85546875" style="1" customWidth="1"/>
    <col min="19" max="21" width="17.42578125" style="1" customWidth="1"/>
    <col min="22" max="22" width="19.28515625" style="1" customWidth="1"/>
    <col min="23" max="23" width="16.42578125" style="1" customWidth="1"/>
    <col min="24" max="24" width="17.85546875" style="19" customWidth="1"/>
    <col min="26" max="26" width="9.7109375" style="279" customWidth="1"/>
    <col min="27" max="27" width="11.140625" style="188" customWidth="1"/>
    <col min="28" max="28" width="9.85546875" style="188" customWidth="1"/>
    <col min="29" max="29" width="32.7109375" style="240" customWidth="1"/>
    <col min="30" max="30" width="53.7109375" style="240" customWidth="1"/>
    <col min="31" max="31" width="60.28515625" style="240" customWidth="1"/>
    <col min="33" max="33" width="34.5703125" bestFit="1" customWidth="1"/>
  </cols>
  <sheetData>
    <row r="1" spans="1:35" ht="36.75" customHeight="1" x14ac:dyDescent="0.25">
      <c r="A1" s="97" t="s">
        <v>615</v>
      </c>
      <c r="B1" s="97" t="s">
        <v>612</v>
      </c>
      <c r="C1" s="97" t="s">
        <v>613</v>
      </c>
      <c r="D1" s="97" t="s">
        <v>611</v>
      </c>
      <c r="E1" s="188" t="s">
        <v>0</v>
      </c>
      <c r="F1" s="188" t="s">
        <v>1</v>
      </c>
      <c r="G1" s="188" t="s">
        <v>2</v>
      </c>
      <c r="H1" s="188" t="s">
        <v>3</v>
      </c>
      <c r="I1" s="188" t="s">
        <v>4</v>
      </c>
      <c r="J1" s="188" t="s">
        <v>5</v>
      </c>
      <c r="K1" s="188" t="s">
        <v>6</v>
      </c>
      <c r="L1" s="188" t="s">
        <v>1041</v>
      </c>
      <c r="M1" s="240" t="s">
        <v>7</v>
      </c>
      <c r="N1" s="241" t="s">
        <v>8</v>
      </c>
      <c r="O1" s="241" t="s">
        <v>9</v>
      </c>
      <c r="P1" s="241" t="s">
        <v>10</v>
      </c>
      <c r="Q1" s="241" t="s">
        <v>11</v>
      </c>
      <c r="R1" s="241" t="s">
        <v>12</v>
      </c>
      <c r="S1" s="241" t="s">
        <v>1422</v>
      </c>
      <c r="T1" s="241" t="s">
        <v>1423</v>
      </c>
      <c r="U1" s="251" t="s">
        <v>1424</v>
      </c>
      <c r="V1" s="242" t="s">
        <v>1425</v>
      </c>
      <c r="W1" s="241" t="s">
        <v>1426</v>
      </c>
      <c r="X1" s="241" t="s">
        <v>1427</v>
      </c>
    </row>
    <row r="2" spans="1:35" ht="22.5" customHeight="1" x14ac:dyDescent="0.25">
      <c r="A2" s="129" t="s">
        <v>616</v>
      </c>
      <c r="B2" s="129" t="str">
        <f t="shared" ref="B2:B3" si="0">RIGHT(E2,2)</f>
        <v>N1</v>
      </c>
      <c r="C2">
        <v>114</v>
      </c>
      <c r="D2" t="str">
        <f>CONCATENATE(A2,B2,C2)</f>
        <v>MEDN1114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1041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s="23" t="s">
        <v>1422</v>
      </c>
      <c r="T2" t="s">
        <v>1423</v>
      </c>
      <c r="U2" s="252" t="s">
        <v>1424</v>
      </c>
      <c r="V2" s="243" t="s">
        <v>1425</v>
      </c>
      <c r="W2" t="s">
        <v>1426</v>
      </c>
      <c r="X2" t="s">
        <v>1427</v>
      </c>
      <c r="Z2" s="280" t="s">
        <v>1460</v>
      </c>
      <c r="AA2" s="267" t="s">
        <v>1462</v>
      </c>
      <c r="AB2" s="275" t="s">
        <v>1461</v>
      </c>
      <c r="AC2" s="275" t="s">
        <v>1470</v>
      </c>
      <c r="AD2" s="275" t="s">
        <v>1471</v>
      </c>
      <c r="AE2" s="275" t="s">
        <v>1501</v>
      </c>
    </row>
    <row r="3" spans="1:35" s="129" customFormat="1" x14ac:dyDescent="0.25">
      <c r="A3" s="129" t="s">
        <v>616</v>
      </c>
      <c r="B3" s="129" t="str">
        <f t="shared" si="0"/>
        <v>14</v>
      </c>
      <c r="C3" s="129">
        <v>114</v>
      </c>
      <c r="D3" s="129" t="str">
        <f>CONCATENATE(A3,B3,C3)</f>
        <v>MED14114</v>
      </c>
      <c r="E3" s="129">
        <v>14</v>
      </c>
      <c r="F3" s="129">
        <v>1</v>
      </c>
      <c r="G3" s="129">
        <v>3</v>
      </c>
      <c r="H3" s="129">
        <v>11</v>
      </c>
      <c r="I3" s="129">
        <v>21</v>
      </c>
      <c r="J3" s="129">
        <v>1</v>
      </c>
      <c r="K3" s="129">
        <v>114</v>
      </c>
      <c r="L3" s="129">
        <v>4</v>
      </c>
      <c r="M3" s="129" t="s">
        <v>1042</v>
      </c>
      <c r="N3" s="129">
        <v>72000000</v>
      </c>
      <c r="O3" s="129">
        <v>0</v>
      </c>
      <c r="P3" s="129">
        <v>0</v>
      </c>
      <c r="Q3" s="129">
        <v>0</v>
      </c>
      <c r="R3" s="129">
        <v>0</v>
      </c>
      <c r="S3" s="244">
        <v>72000000</v>
      </c>
      <c r="T3" s="129">
        <v>0</v>
      </c>
      <c r="U3" s="253">
        <v>0</v>
      </c>
      <c r="V3" s="245">
        <v>0</v>
      </c>
      <c r="W3" s="129">
        <v>0</v>
      </c>
      <c r="X3" s="129">
        <v>0</v>
      </c>
      <c r="Z3" s="270" t="str">
        <f>LEFT(I3,1)</f>
        <v>2</v>
      </c>
      <c r="AA3" s="265" t="str">
        <f>RIGHT(I3,1)</f>
        <v>1</v>
      </c>
      <c r="AB3" s="265" t="str">
        <f>RIGHT(J3,2)</f>
        <v>1</v>
      </c>
      <c r="AC3" s="273" t="s">
        <v>1464</v>
      </c>
      <c r="AD3" s="273" t="s">
        <v>1477</v>
      </c>
      <c r="AE3" s="282" t="s">
        <v>1527</v>
      </c>
      <c r="AF3" s="268" t="s">
        <v>1466</v>
      </c>
      <c r="AG3" s="269" t="s">
        <v>1467</v>
      </c>
    </row>
    <row r="4" spans="1:35" s="129" customFormat="1" ht="15" customHeight="1" x14ac:dyDescent="0.25">
      <c r="A4" s="129" t="s">
        <v>616</v>
      </c>
      <c r="B4" s="129" t="str">
        <f>RIGHT(E4,2)</f>
        <v>14</v>
      </c>
      <c r="C4" s="246" t="str">
        <f>RIGHT(K4,3)</f>
        <v>114</v>
      </c>
      <c r="D4" s="129" t="str">
        <f>CONCATENATE(A4,B4,C4)</f>
        <v>MED14114</v>
      </c>
      <c r="E4" s="129">
        <v>14</v>
      </c>
      <c r="F4" s="129">
        <v>1</v>
      </c>
      <c r="G4" s="129">
        <v>3</v>
      </c>
      <c r="H4" s="129">
        <v>11</v>
      </c>
      <c r="I4" s="129">
        <v>21</v>
      </c>
      <c r="J4" s="129">
        <v>2</v>
      </c>
      <c r="K4" s="129">
        <v>114</v>
      </c>
      <c r="L4" s="129">
        <v>2</v>
      </c>
      <c r="M4" s="129" t="s">
        <v>1043</v>
      </c>
      <c r="N4" s="129">
        <v>1460171631</v>
      </c>
      <c r="O4" s="129">
        <v>0</v>
      </c>
      <c r="P4" s="129">
        <v>0</v>
      </c>
      <c r="Q4" s="129">
        <v>0</v>
      </c>
      <c r="R4" s="129">
        <v>0</v>
      </c>
      <c r="S4" s="244">
        <v>1460171631</v>
      </c>
      <c r="T4" s="129">
        <v>617340716</v>
      </c>
      <c r="U4" s="253">
        <v>617340716</v>
      </c>
      <c r="V4" s="245">
        <v>617340716</v>
      </c>
      <c r="W4" s="129">
        <v>617340716</v>
      </c>
      <c r="X4" s="129">
        <v>0</v>
      </c>
      <c r="Z4" s="270" t="str">
        <f t="shared" ref="Z4:Z67" si="1">LEFT(I4,1)</f>
        <v>2</v>
      </c>
      <c r="AA4" s="265" t="str">
        <f t="shared" ref="AA4:AA67" si="2">RIGHT(I4,1)</f>
        <v>1</v>
      </c>
      <c r="AB4" s="265" t="str">
        <f t="shared" ref="AB4:AB67" si="3">RIGHT(J4,2)</f>
        <v>2</v>
      </c>
      <c r="AC4" s="273" t="s">
        <v>1464</v>
      </c>
      <c r="AD4" s="273" t="s">
        <v>1477</v>
      </c>
      <c r="AE4" s="273" t="s">
        <v>1528</v>
      </c>
      <c r="AI4" s="278"/>
    </row>
    <row r="5" spans="1:35" s="129" customFormat="1" x14ac:dyDescent="0.25">
      <c r="A5" s="129" t="s">
        <v>616</v>
      </c>
      <c r="B5" s="129" t="str">
        <f t="shared" ref="B5:B34" si="4">RIGHT(E5,2)</f>
        <v>14</v>
      </c>
      <c r="C5" s="246" t="str">
        <f t="shared" ref="C5:C30" si="5">RIGHT(K5,3)</f>
        <v>109</v>
      </c>
      <c r="D5" s="129" t="str">
        <f t="shared" ref="D5:D30" si="6">CONCATENATE(A5,B5,C5)</f>
        <v>MED14109</v>
      </c>
      <c r="E5" s="129">
        <v>14</v>
      </c>
      <c r="F5" s="129">
        <v>1</v>
      </c>
      <c r="G5" s="129">
        <v>3</v>
      </c>
      <c r="H5" s="129">
        <v>11</v>
      </c>
      <c r="I5" s="129">
        <v>22</v>
      </c>
      <c r="J5" s="129">
        <v>1</v>
      </c>
      <c r="K5" s="129">
        <v>109</v>
      </c>
      <c r="L5" s="129">
        <v>3</v>
      </c>
      <c r="M5" s="129" t="s">
        <v>1044</v>
      </c>
      <c r="N5" s="129">
        <v>510000000</v>
      </c>
      <c r="O5" s="129">
        <v>0</v>
      </c>
      <c r="P5" s="129">
        <v>0</v>
      </c>
      <c r="Q5" s="129">
        <v>0</v>
      </c>
      <c r="R5" s="129">
        <v>0</v>
      </c>
      <c r="S5" s="244">
        <v>510000000</v>
      </c>
      <c r="T5" s="129">
        <v>37000000</v>
      </c>
      <c r="U5" s="253">
        <v>0</v>
      </c>
      <c r="V5" s="245">
        <v>0</v>
      </c>
      <c r="W5" s="129">
        <v>0</v>
      </c>
      <c r="X5" s="129">
        <v>37000000</v>
      </c>
      <c r="Z5" s="270" t="str">
        <f t="shared" si="1"/>
        <v>2</v>
      </c>
      <c r="AA5" s="265" t="str">
        <f t="shared" si="2"/>
        <v>2</v>
      </c>
      <c r="AB5" s="265" t="str">
        <f t="shared" si="3"/>
        <v>1</v>
      </c>
      <c r="AC5" s="273" t="s">
        <v>1464</v>
      </c>
      <c r="AD5" s="273" t="s">
        <v>1478</v>
      </c>
      <c r="AE5" s="273" t="s">
        <v>1530</v>
      </c>
    </row>
    <row r="6" spans="1:35" x14ac:dyDescent="0.25">
      <c r="A6" t="s">
        <v>616</v>
      </c>
      <c r="B6" t="str">
        <f t="shared" si="4"/>
        <v>14</v>
      </c>
      <c r="C6" s="95" t="str">
        <f t="shared" si="5"/>
        <v>109</v>
      </c>
      <c r="D6" t="str">
        <f t="shared" si="6"/>
        <v>MED14109</v>
      </c>
      <c r="E6">
        <v>14</v>
      </c>
      <c r="F6">
        <v>1</v>
      </c>
      <c r="G6">
        <v>3</v>
      </c>
      <c r="H6">
        <v>11</v>
      </c>
      <c r="I6">
        <v>22</v>
      </c>
      <c r="J6">
        <v>1</v>
      </c>
      <c r="K6">
        <v>109</v>
      </c>
      <c r="L6">
        <v>4</v>
      </c>
      <c r="M6" t="s">
        <v>1044</v>
      </c>
      <c r="N6">
        <v>780000000</v>
      </c>
      <c r="O6">
        <v>0</v>
      </c>
      <c r="P6">
        <v>0</v>
      </c>
      <c r="Q6">
        <v>0</v>
      </c>
      <c r="R6">
        <v>0</v>
      </c>
      <c r="S6" s="23">
        <v>780000000</v>
      </c>
      <c r="T6">
        <v>758604305</v>
      </c>
      <c r="U6" s="252">
        <v>758604305</v>
      </c>
      <c r="V6" s="243">
        <v>233349387</v>
      </c>
      <c r="W6">
        <v>233349387</v>
      </c>
      <c r="X6">
        <v>525254918</v>
      </c>
      <c r="Z6" s="270" t="str">
        <f t="shared" si="1"/>
        <v>2</v>
      </c>
      <c r="AA6" s="265" t="str">
        <f t="shared" si="2"/>
        <v>2</v>
      </c>
      <c r="AB6" s="265" t="str">
        <f t="shared" si="3"/>
        <v>1</v>
      </c>
      <c r="AC6" s="273" t="s">
        <v>1464</v>
      </c>
      <c r="AD6" s="273" t="s">
        <v>1478</v>
      </c>
      <c r="AE6" s="273" t="s">
        <v>1530</v>
      </c>
    </row>
    <row r="7" spans="1:35" x14ac:dyDescent="0.25">
      <c r="A7" t="s">
        <v>616</v>
      </c>
      <c r="B7" t="str">
        <f t="shared" si="4"/>
        <v>14</v>
      </c>
      <c r="C7" s="95" t="str">
        <f t="shared" si="5"/>
        <v>109</v>
      </c>
      <c r="D7" t="str">
        <f t="shared" si="6"/>
        <v>MED14109</v>
      </c>
      <c r="E7">
        <v>14</v>
      </c>
      <c r="F7">
        <v>1</v>
      </c>
      <c r="G7">
        <v>3</v>
      </c>
      <c r="H7">
        <v>11</v>
      </c>
      <c r="I7">
        <v>22</v>
      </c>
      <c r="J7">
        <v>1</v>
      </c>
      <c r="K7">
        <v>109</v>
      </c>
      <c r="L7">
        <v>5</v>
      </c>
      <c r="M7" t="s">
        <v>1044</v>
      </c>
      <c r="N7">
        <v>7000000</v>
      </c>
      <c r="O7">
        <v>0</v>
      </c>
      <c r="P7">
        <v>0</v>
      </c>
      <c r="Q7">
        <v>0</v>
      </c>
      <c r="R7">
        <v>0</v>
      </c>
      <c r="S7" s="23">
        <v>7000000</v>
      </c>
      <c r="T7">
        <v>3000000</v>
      </c>
      <c r="U7" s="252">
        <v>3000000</v>
      </c>
      <c r="V7" s="243">
        <v>563998.84</v>
      </c>
      <c r="W7">
        <v>563998.84</v>
      </c>
      <c r="X7">
        <v>2436001.16</v>
      </c>
      <c r="Z7" s="270" t="str">
        <f t="shared" si="1"/>
        <v>2</v>
      </c>
      <c r="AA7" s="265" t="str">
        <f t="shared" si="2"/>
        <v>2</v>
      </c>
      <c r="AB7" s="265" t="str">
        <f t="shared" si="3"/>
        <v>1</v>
      </c>
      <c r="AC7" s="273" t="s">
        <v>1464</v>
      </c>
      <c r="AD7" s="273" t="s">
        <v>1478</v>
      </c>
      <c r="AE7" s="273" t="s">
        <v>1530</v>
      </c>
    </row>
    <row r="8" spans="1:35" ht="15" customHeight="1" x14ac:dyDescent="0.25">
      <c r="A8" t="s">
        <v>616</v>
      </c>
      <c r="B8" t="str">
        <f t="shared" si="4"/>
        <v>14</v>
      </c>
      <c r="C8" s="95" t="str">
        <f t="shared" si="5"/>
        <v>109</v>
      </c>
      <c r="D8" t="str">
        <f t="shared" si="6"/>
        <v>MED14109</v>
      </c>
      <c r="E8">
        <v>14</v>
      </c>
      <c r="F8">
        <v>1</v>
      </c>
      <c r="G8">
        <v>3</v>
      </c>
      <c r="H8">
        <v>11</v>
      </c>
      <c r="I8">
        <v>22</v>
      </c>
      <c r="J8">
        <v>1</v>
      </c>
      <c r="K8">
        <v>109</v>
      </c>
      <c r="L8">
        <v>80</v>
      </c>
      <c r="M8" t="s">
        <v>1045</v>
      </c>
      <c r="N8">
        <v>50000000</v>
      </c>
      <c r="O8">
        <v>0</v>
      </c>
      <c r="P8">
        <v>0</v>
      </c>
      <c r="Q8">
        <v>0</v>
      </c>
      <c r="R8">
        <v>0</v>
      </c>
      <c r="S8" s="23">
        <v>50000000</v>
      </c>
      <c r="T8">
        <v>0</v>
      </c>
      <c r="U8" s="252">
        <v>0</v>
      </c>
      <c r="V8" s="243">
        <v>0</v>
      </c>
      <c r="W8">
        <v>0</v>
      </c>
      <c r="X8">
        <v>0</v>
      </c>
      <c r="Z8" s="270" t="str">
        <f t="shared" si="1"/>
        <v>2</v>
      </c>
      <c r="AA8" s="265" t="str">
        <f t="shared" si="2"/>
        <v>2</v>
      </c>
      <c r="AB8" s="265" t="str">
        <f t="shared" si="3"/>
        <v>1</v>
      </c>
      <c r="AC8" s="273" t="s">
        <v>1464</v>
      </c>
      <c r="AD8" s="273" t="s">
        <v>1478</v>
      </c>
      <c r="AE8" s="273" t="s">
        <v>1530</v>
      </c>
    </row>
    <row r="9" spans="1:35" x14ac:dyDescent="0.25">
      <c r="A9" t="s">
        <v>616</v>
      </c>
      <c r="B9" t="str">
        <f t="shared" si="4"/>
        <v>14</v>
      </c>
      <c r="C9" s="95" t="str">
        <f t="shared" si="5"/>
        <v>112</v>
      </c>
      <c r="D9" t="str">
        <f t="shared" si="6"/>
        <v>MED14112</v>
      </c>
      <c r="E9">
        <v>14</v>
      </c>
      <c r="F9">
        <v>1</v>
      </c>
      <c r="G9">
        <v>3</v>
      </c>
      <c r="H9">
        <v>11</v>
      </c>
      <c r="I9">
        <v>22</v>
      </c>
      <c r="J9">
        <v>2</v>
      </c>
      <c r="K9">
        <v>112</v>
      </c>
      <c r="L9">
        <v>5</v>
      </c>
      <c r="M9" t="s">
        <v>1046</v>
      </c>
      <c r="N9">
        <v>300000000</v>
      </c>
      <c r="O9">
        <v>0</v>
      </c>
      <c r="P9">
        <v>0</v>
      </c>
      <c r="Q9">
        <v>0</v>
      </c>
      <c r="R9">
        <v>0</v>
      </c>
      <c r="S9" s="23">
        <v>300000000</v>
      </c>
      <c r="T9">
        <v>230795000</v>
      </c>
      <c r="U9" s="252">
        <v>217245411</v>
      </c>
      <c r="V9" s="243">
        <v>6450411</v>
      </c>
      <c r="W9">
        <v>5709621</v>
      </c>
      <c r="X9">
        <v>224344589</v>
      </c>
      <c r="Z9" s="270" t="str">
        <f t="shared" si="1"/>
        <v>2</v>
      </c>
      <c r="AA9" s="265" t="str">
        <f t="shared" si="2"/>
        <v>2</v>
      </c>
      <c r="AB9" s="265" t="str">
        <f t="shared" si="3"/>
        <v>2</v>
      </c>
      <c r="AC9" s="273" t="s">
        <v>1464</v>
      </c>
      <c r="AD9" s="273" t="s">
        <v>1478</v>
      </c>
      <c r="AE9" s="240" t="s">
        <v>1531</v>
      </c>
    </row>
    <row r="10" spans="1:35" x14ac:dyDescent="0.25">
      <c r="A10" t="s">
        <v>616</v>
      </c>
      <c r="B10" t="str">
        <f t="shared" si="4"/>
        <v>14</v>
      </c>
      <c r="C10" s="95" t="str">
        <f t="shared" si="5"/>
        <v>112</v>
      </c>
      <c r="D10" t="str">
        <f t="shared" si="6"/>
        <v>MED14112</v>
      </c>
      <c r="E10">
        <v>14</v>
      </c>
      <c r="F10">
        <v>1</v>
      </c>
      <c r="G10">
        <v>3</v>
      </c>
      <c r="H10">
        <v>11</v>
      </c>
      <c r="I10">
        <v>22</v>
      </c>
      <c r="J10">
        <v>2</v>
      </c>
      <c r="K10">
        <v>112</v>
      </c>
      <c r="L10">
        <v>6</v>
      </c>
      <c r="M10" t="s">
        <v>1046</v>
      </c>
      <c r="N10">
        <v>1000000000</v>
      </c>
      <c r="O10">
        <v>0</v>
      </c>
      <c r="P10">
        <v>0</v>
      </c>
      <c r="Q10">
        <v>0</v>
      </c>
      <c r="R10">
        <v>0</v>
      </c>
      <c r="S10" s="23">
        <v>1000000000</v>
      </c>
      <c r="T10">
        <v>950000000</v>
      </c>
      <c r="U10" s="252">
        <v>950000000</v>
      </c>
      <c r="V10" s="243">
        <v>94289034</v>
      </c>
      <c r="W10">
        <v>94289034</v>
      </c>
      <c r="X10">
        <v>855710966</v>
      </c>
      <c r="Z10" s="270" t="str">
        <f t="shared" si="1"/>
        <v>2</v>
      </c>
      <c r="AA10" s="265" t="str">
        <f t="shared" si="2"/>
        <v>2</v>
      </c>
      <c r="AB10" s="265" t="str">
        <f t="shared" si="3"/>
        <v>2</v>
      </c>
      <c r="AC10" s="273" t="s">
        <v>1464</v>
      </c>
      <c r="AD10" s="273" t="s">
        <v>1478</v>
      </c>
      <c r="AE10" s="240" t="s">
        <v>1531</v>
      </c>
    </row>
    <row r="11" spans="1:35" x14ac:dyDescent="0.25">
      <c r="A11" t="s">
        <v>616</v>
      </c>
      <c r="B11" t="str">
        <f t="shared" si="4"/>
        <v>14</v>
      </c>
      <c r="C11" s="95" t="str">
        <f t="shared" si="5"/>
        <v>108</v>
      </c>
      <c r="D11" t="str">
        <f t="shared" si="6"/>
        <v>MED14108</v>
      </c>
      <c r="E11">
        <v>14</v>
      </c>
      <c r="F11">
        <v>1</v>
      </c>
      <c r="G11">
        <v>3</v>
      </c>
      <c r="H11">
        <v>11</v>
      </c>
      <c r="I11">
        <v>23</v>
      </c>
      <c r="J11">
        <v>1</v>
      </c>
      <c r="K11">
        <v>108</v>
      </c>
      <c r="L11">
        <v>2</v>
      </c>
      <c r="M11" t="s">
        <v>1047</v>
      </c>
      <c r="N11">
        <v>1400000000</v>
      </c>
      <c r="O11">
        <v>0</v>
      </c>
      <c r="P11">
        <v>0</v>
      </c>
      <c r="Q11">
        <v>0</v>
      </c>
      <c r="R11">
        <v>0</v>
      </c>
      <c r="S11" s="23">
        <v>1400000000</v>
      </c>
      <c r="T11">
        <v>0</v>
      </c>
      <c r="U11" s="252">
        <v>0</v>
      </c>
      <c r="V11" s="243">
        <v>0</v>
      </c>
      <c r="W11">
        <v>0</v>
      </c>
      <c r="X11">
        <v>0</v>
      </c>
      <c r="Z11" s="270" t="str">
        <f t="shared" si="1"/>
        <v>2</v>
      </c>
      <c r="AA11" s="265" t="str">
        <f t="shared" si="2"/>
        <v>3</v>
      </c>
      <c r="AB11" s="265" t="str">
        <f t="shared" si="3"/>
        <v>1</v>
      </c>
      <c r="AC11" s="273" t="s">
        <v>1464</v>
      </c>
      <c r="AD11" s="240" t="s">
        <v>1479</v>
      </c>
      <c r="AE11" s="240" t="s">
        <v>1532</v>
      </c>
    </row>
    <row r="12" spans="1:35" x14ac:dyDescent="0.25">
      <c r="A12" t="s">
        <v>616</v>
      </c>
      <c r="B12" t="str">
        <f t="shared" si="4"/>
        <v>14</v>
      </c>
      <c r="C12" s="95" t="str">
        <f t="shared" si="5"/>
        <v>108</v>
      </c>
      <c r="D12" t="str">
        <f t="shared" si="6"/>
        <v>MED14108</v>
      </c>
      <c r="E12">
        <v>14</v>
      </c>
      <c r="F12">
        <v>1</v>
      </c>
      <c r="G12">
        <v>3</v>
      </c>
      <c r="H12">
        <v>11</v>
      </c>
      <c r="I12">
        <v>23</v>
      </c>
      <c r="J12">
        <v>1</v>
      </c>
      <c r="K12">
        <v>108</v>
      </c>
      <c r="L12">
        <v>3</v>
      </c>
      <c r="M12" t="s">
        <v>1047</v>
      </c>
      <c r="N12">
        <v>104000000</v>
      </c>
      <c r="O12">
        <v>0</v>
      </c>
      <c r="P12">
        <v>0</v>
      </c>
      <c r="Q12">
        <v>0</v>
      </c>
      <c r="R12">
        <v>0</v>
      </c>
      <c r="S12" s="23">
        <v>104000000</v>
      </c>
      <c r="T12">
        <v>51000000</v>
      </c>
      <c r="U12" s="252">
        <v>46000000</v>
      </c>
      <c r="V12" s="243">
        <v>0</v>
      </c>
      <c r="W12">
        <v>0</v>
      </c>
      <c r="X12">
        <v>51000000</v>
      </c>
      <c r="Z12" s="270" t="str">
        <f t="shared" si="1"/>
        <v>2</v>
      </c>
      <c r="AA12" s="265" t="str">
        <f t="shared" si="2"/>
        <v>3</v>
      </c>
      <c r="AB12" s="265" t="str">
        <f t="shared" si="3"/>
        <v>1</v>
      </c>
      <c r="AC12" s="273" t="s">
        <v>1464</v>
      </c>
      <c r="AD12" s="240" t="s">
        <v>1479</v>
      </c>
      <c r="AE12" s="240" t="s">
        <v>1532</v>
      </c>
    </row>
    <row r="13" spans="1:35" x14ac:dyDescent="0.25">
      <c r="A13" t="s">
        <v>616</v>
      </c>
      <c r="B13" t="str">
        <f t="shared" si="4"/>
        <v>14</v>
      </c>
      <c r="C13" s="95" t="str">
        <f t="shared" si="5"/>
        <v>108</v>
      </c>
      <c r="D13" t="str">
        <f t="shared" si="6"/>
        <v>MED14108</v>
      </c>
      <c r="E13">
        <v>14</v>
      </c>
      <c r="F13">
        <v>1</v>
      </c>
      <c r="G13">
        <v>3</v>
      </c>
      <c r="H13">
        <v>11</v>
      </c>
      <c r="I13">
        <v>23</v>
      </c>
      <c r="J13">
        <v>1</v>
      </c>
      <c r="K13">
        <v>108</v>
      </c>
      <c r="L13">
        <v>4</v>
      </c>
      <c r="M13" t="s">
        <v>1047</v>
      </c>
      <c r="N13">
        <v>355000000</v>
      </c>
      <c r="O13">
        <v>0</v>
      </c>
      <c r="P13">
        <v>0</v>
      </c>
      <c r="Q13">
        <v>0</v>
      </c>
      <c r="R13">
        <v>0</v>
      </c>
      <c r="S13" s="23">
        <v>355000000</v>
      </c>
      <c r="T13">
        <v>213115986</v>
      </c>
      <c r="U13" s="252">
        <v>194115986</v>
      </c>
      <c r="V13" s="243">
        <v>45615460</v>
      </c>
      <c r="W13">
        <v>45615460</v>
      </c>
      <c r="X13">
        <v>167500526</v>
      </c>
      <c r="Z13" s="270" t="str">
        <f t="shared" si="1"/>
        <v>2</v>
      </c>
      <c r="AA13" s="265" t="str">
        <f t="shared" si="2"/>
        <v>3</v>
      </c>
      <c r="AB13" s="265" t="str">
        <f t="shared" si="3"/>
        <v>1</v>
      </c>
      <c r="AC13" s="273" t="s">
        <v>1464</v>
      </c>
      <c r="AD13" s="240" t="s">
        <v>1479</v>
      </c>
      <c r="AE13" s="240" t="s">
        <v>1532</v>
      </c>
    </row>
    <row r="14" spans="1:35" x14ac:dyDescent="0.25">
      <c r="A14" t="s">
        <v>616</v>
      </c>
      <c r="B14" t="str">
        <f t="shared" si="4"/>
        <v>14</v>
      </c>
      <c r="C14" s="95" t="str">
        <f t="shared" si="5"/>
        <v>108</v>
      </c>
      <c r="D14" t="str">
        <f t="shared" si="6"/>
        <v>MED14108</v>
      </c>
      <c r="E14">
        <v>14</v>
      </c>
      <c r="F14">
        <v>1</v>
      </c>
      <c r="G14">
        <v>3</v>
      </c>
      <c r="H14">
        <v>11</v>
      </c>
      <c r="I14">
        <v>23</v>
      </c>
      <c r="J14">
        <v>1</v>
      </c>
      <c r="K14">
        <v>108</v>
      </c>
      <c r="L14">
        <v>5</v>
      </c>
      <c r="M14" t="s">
        <v>1047</v>
      </c>
      <c r="N14">
        <v>20000000</v>
      </c>
      <c r="O14">
        <v>0</v>
      </c>
      <c r="P14">
        <v>0</v>
      </c>
      <c r="Q14">
        <v>0</v>
      </c>
      <c r="R14">
        <v>0</v>
      </c>
      <c r="S14" s="23">
        <v>20000000</v>
      </c>
      <c r="T14">
        <v>10000000</v>
      </c>
      <c r="U14" s="252">
        <v>2649346.9299999997</v>
      </c>
      <c r="V14" s="243">
        <v>2590705.9299999997</v>
      </c>
      <c r="W14">
        <v>2007828.93</v>
      </c>
      <c r="X14">
        <v>7409294.0700000003</v>
      </c>
      <c r="Z14" s="270" t="str">
        <f t="shared" si="1"/>
        <v>2</v>
      </c>
      <c r="AA14" s="265" t="str">
        <f t="shared" si="2"/>
        <v>3</v>
      </c>
      <c r="AB14" s="265" t="str">
        <f t="shared" si="3"/>
        <v>1</v>
      </c>
      <c r="AC14" s="273" t="s">
        <v>1464</v>
      </c>
      <c r="AD14" s="240" t="s">
        <v>1479</v>
      </c>
      <c r="AE14" s="240" t="s">
        <v>1532</v>
      </c>
      <c r="AG14" s="285"/>
    </row>
    <row r="15" spans="1:35" x14ac:dyDescent="0.25">
      <c r="A15" t="s">
        <v>616</v>
      </c>
      <c r="B15" t="str">
        <f t="shared" si="4"/>
        <v>14</v>
      </c>
      <c r="C15" s="95" t="str">
        <f t="shared" si="5"/>
        <v>108</v>
      </c>
      <c r="D15" t="str">
        <f t="shared" si="6"/>
        <v>MED14108</v>
      </c>
      <c r="E15">
        <v>14</v>
      </c>
      <c r="F15">
        <v>1</v>
      </c>
      <c r="G15">
        <v>3</v>
      </c>
      <c r="H15">
        <v>11</v>
      </c>
      <c r="I15">
        <v>23</v>
      </c>
      <c r="J15">
        <v>1</v>
      </c>
      <c r="K15">
        <v>108</v>
      </c>
      <c r="L15">
        <v>80</v>
      </c>
      <c r="M15" t="s">
        <v>1048</v>
      </c>
      <c r="N15">
        <v>20000000</v>
      </c>
      <c r="O15">
        <v>0</v>
      </c>
      <c r="P15">
        <v>0</v>
      </c>
      <c r="Q15">
        <v>0</v>
      </c>
      <c r="R15">
        <v>0</v>
      </c>
      <c r="S15" s="23">
        <v>20000000</v>
      </c>
      <c r="T15">
        <v>0</v>
      </c>
      <c r="U15" s="252">
        <v>0</v>
      </c>
      <c r="V15" s="243">
        <v>0</v>
      </c>
      <c r="W15">
        <v>0</v>
      </c>
      <c r="X15">
        <v>0</v>
      </c>
      <c r="Z15" s="270" t="str">
        <f t="shared" si="1"/>
        <v>2</v>
      </c>
      <c r="AA15" s="265" t="str">
        <f t="shared" si="2"/>
        <v>3</v>
      </c>
      <c r="AB15" s="265" t="str">
        <f t="shared" si="3"/>
        <v>1</v>
      </c>
      <c r="AC15" s="273" t="s">
        <v>1464</v>
      </c>
      <c r="AD15" s="240" t="s">
        <v>1479</v>
      </c>
      <c r="AE15" s="240" t="s">
        <v>1532</v>
      </c>
    </row>
    <row r="16" spans="1:35" ht="36" x14ac:dyDescent="0.25">
      <c r="A16" t="s">
        <v>616</v>
      </c>
      <c r="B16" t="str">
        <f t="shared" si="4"/>
        <v>14</v>
      </c>
      <c r="C16" s="95" t="str">
        <f t="shared" si="5"/>
        <v>113</v>
      </c>
      <c r="D16" t="str">
        <f t="shared" si="6"/>
        <v>MED14113</v>
      </c>
      <c r="E16">
        <v>14</v>
      </c>
      <c r="F16">
        <v>1</v>
      </c>
      <c r="G16">
        <v>3</v>
      </c>
      <c r="H16">
        <v>11</v>
      </c>
      <c r="I16">
        <v>25</v>
      </c>
      <c r="J16">
        <v>1</v>
      </c>
      <c r="K16">
        <v>113</v>
      </c>
      <c r="L16">
        <v>14</v>
      </c>
      <c r="M16" t="s">
        <v>1049</v>
      </c>
      <c r="N16">
        <v>515000000</v>
      </c>
      <c r="O16">
        <v>0</v>
      </c>
      <c r="P16">
        <v>0</v>
      </c>
      <c r="Q16">
        <v>0</v>
      </c>
      <c r="R16">
        <v>0</v>
      </c>
      <c r="S16" s="23">
        <v>515000000</v>
      </c>
      <c r="T16">
        <v>492220462</v>
      </c>
      <c r="U16" s="252">
        <v>492220462</v>
      </c>
      <c r="V16" s="243">
        <v>65575938</v>
      </c>
      <c r="W16">
        <v>65575938</v>
      </c>
      <c r="X16">
        <v>426644524</v>
      </c>
      <c r="Z16" s="270" t="str">
        <f t="shared" si="1"/>
        <v>2</v>
      </c>
      <c r="AA16" s="265" t="str">
        <f t="shared" si="2"/>
        <v>5</v>
      </c>
      <c r="AB16" s="265" t="str">
        <f t="shared" si="3"/>
        <v>1</v>
      </c>
      <c r="AC16" s="276" t="s">
        <v>1464</v>
      </c>
      <c r="AD16" s="267" t="s">
        <v>1480</v>
      </c>
      <c r="AE16" s="267" t="s">
        <v>1537</v>
      </c>
    </row>
    <row r="17" spans="1:31" x14ac:dyDescent="0.25">
      <c r="A17" t="s">
        <v>616</v>
      </c>
      <c r="B17" t="str">
        <f t="shared" si="4"/>
        <v>14</v>
      </c>
      <c r="C17" s="95" t="str">
        <f t="shared" si="5"/>
        <v>111</v>
      </c>
      <c r="D17" t="str">
        <f t="shared" si="6"/>
        <v>MED14111</v>
      </c>
      <c r="E17">
        <v>14</v>
      </c>
      <c r="F17">
        <v>1</v>
      </c>
      <c r="G17">
        <v>3</v>
      </c>
      <c r="H17">
        <v>11</v>
      </c>
      <c r="I17">
        <v>53</v>
      </c>
      <c r="J17">
        <v>1</v>
      </c>
      <c r="K17">
        <v>111</v>
      </c>
      <c r="L17">
        <v>5</v>
      </c>
      <c r="M17" t="s">
        <v>1050</v>
      </c>
      <c r="N17">
        <v>33000000</v>
      </c>
      <c r="O17">
        <v>0</v>
      </c>
      <c r="P17">
        <v>0</v>
      </c>
      <c r="Q17">
        <v>0</v>
      </c>
      <c r="R17">
        <v>0</v>
      </c>
      <c r="S17" s="23">
        <v>33000000</v>
      </c>
      <c r="T17">
        <v>24669194</v>
      </c>
      <c r="U17" s="252">
        <v>0</v>
      </c>
      <c r="V17" s="243">
        <v>0</v>
      </c>
      <c r="W17">
        <v>0</v>
      </c>
      <c r="X17">
        <v>24669194</v>
      </c>
      <c r="Z17" s="270" t="str">
        <f t="shared" si="1"/>
        <v>5</v>
      </c>
      <c r="AA17" s="265" t="str">
        <f t="shared" si="2"/>
        <v>3</v>
      </c>
      <c r="AB17" s="265" t="str">
        <f t="shared" si="3"/>
        <v>1</v>
      </c>
      <c r="AC17" s="240" t="s">
        <v>1465</v>
      </c>
      <c r="AD17" s="240" t="s">
        <v>1493</v>
      </c>
      <c r="AE17" s="240" t="s">
        <v>1559</v>
      </c>
    </row>
    <row r="18" spans="1:31" ht="15" customHeight="1" x14ac:dyDescent="0.25">
      <c r="A18" t="s">
        <v>616</v>
      </c>
      <c r="B18" t="str">
        <f t="shared" si="4"/>
        <v>14</v>
      </c>
      <c r="C18" s="95" t="str">
        <f t="shared" si="5"/>
        <v>110</v>
      </c>
      <c r="D18" t="str">
        <f t="shared" si="6"/>
        <v>MED14110</v>
      </c>
      <c r="E18">
        <v>14</v>
      </c>
      <c r="F18">
        <v>1</v>
      </c>
      <c r="G18">
        <v>3</v>
      </c>
      <c r="H18">
        <v>11</v>
      </c>
      <c r="I18">
        <v>53</v>
      </c>
      <c r="J18">
        <v>2</v>
      </c>
      <c r="K18">
        <v>110</v>
      </c>
      <c r="L18">
        <v>4</v>
      </c>
      <c r="M18" t="s">
        <v>1051</v>
      </c>
      <c r="N18">
        <v>155000000</v>
      </c>
      <c r="O18">
        <v>0</v>
      </c>
      <c r="P18">
        <v>0</v>
      </c>
      <c r="Q18">
        <v>0</v>
      </c>
      <c r="R18">
        <v>0</v>
      </c>
      <c r="S18" s="23">
        <v>155000000</v>
      </c>
      <c r="T18">
        <v>44434000</v>
      </c>
      <c r="U18" s="252">
        <v>44434000</v>
      </c>
      <c r="V18" s="243">
        <v>12197643</v>
      </c>
      <c r="W18">
        <v>12197643</v>
      </c>
      <c r="X18">
        <v>32236357</v>
      </c>
      <c r="Z18" s="270" t="str">
        <f t="shared" si="1"/>
        <v>5</v>
      </c>
      <c r="AA18" s="265" t="str">
        <f t="shared" si="2"/>
        <v>3</v>
      </c>
      <c r="AB18" s="265" t="str">
        <f t="shared" si="3"/>
        <v>2</v>
      </c>
      <c r="AC18" s="240" t="s">
        <v>1465</v>
      </c>
      <c r="AD18" s="240" t="s">
        <v>1493</v>
      </c>
      <c r="AE18" s="240" t="s">
        <v>1560</v>
      </c>
    </row>
    <row r="19" spans="1:31" x14ac:dyDescent="0.25">
      <c r="A19" t="s">
        <v>616</v>
      </c>
      <c r="B19" t="str">
        <f t="shared" si="4"/>
        <v>14</v>
      </c>
      <c r="C19" s="95" t="str">
        <f t="shared" si="5"/>
        <v>111</v>
      </c>
      <c r="D19" t="str">
        <f t="shared" si="6"/>
        <v>MED14111</v>
      </c>
      <c r="E19">
        <v>14</v>
      </c>
      <c r="F19">
        <v>1</v>
      </c>
      <c r="G19">
        <v>3</v>
      </c>
      <c r="H19">
        <v>11</v>
      </c>
      <c r="I19">
        <v>53</v>
      </c>
      <c r="J19">
        <v>2</v>
      </c>
      <c r="K19">
        <v>111</v>
      </c>
      <c r="L19">
        <v>15</v>
      </c>
      <c r="M19" t="s">
        <v>1428</v>
      </c>
      <c r="N19">
        <v>0</v>
      </c>
      <c r="O19">
        <v>0</v>
      </c>
      <c r="P19">
        <v>14439577</v>
      </c>
      <c r="Q19">
        <v>0</v>
      </c>
      <c r="R19">
        <v>0</v>
      </c>
      <c r="S19" s="23">
        <v>14439577</v>
      </c>
      <c r="T19">
        <v>0</v>
      </c>
      <c r="U19" s="252">
        <v>0</v>
      </c>
      <c r="V19" s="243">
        <v>0</v>
      </c>
      <c r="W19">
        <v>0</v>
      </c>
      <c r="X19">
        <v>0</v>
      </c>
      <c r="Z19" s="270" t="str">
        <f t="shared" si="1"/>
        <v>5</v>
      </c>
      <c r="AA19" s="265" t="str">
        <f t="shared" si="2"/>
        <v>3</v>
      </c>
      <c r="AB19" s="265" t="str">
        <f t="shared" si="3"/>
        <v>2</v>
      </c>
      <c r="AC19" s="240" t="s">
        <v>1465</v>
      </c>
      <c r="AD19" s="240" t="s">
        <v>1493</v>
      </c>
      <c r="AE19" s="240" t="s">
        <v>1560</v>
      </c>
    </row>
    <row r="20" spans="1:31" x14ac:dyDescent="0.25">
      <c r="A20" t="s">
        <v>616</v>
      </c>
      <c r="B20" t="str">
        <f t="shared" si="4"/>
        <v>14</v>
      </c>
      <c r="C20" s="95" t="str">
        <f t="shared" si="5"/>
        <v>111</v>
      </c>
      <c r="D20" t="str">
        <f t="shared" si="6"/>
        <v>MED14111</v>
      </c>
      <c r="E20">
        <v>14</v>
      </c>
      <c r="F20">
        <v>1</v>
      </c>
      <c r="G20">
        <v>3</v>
      </c>
      <c r="H20">
        <v>11</v>
      </c>
      <c r="I20">
        <v>53</v>
      </c>
      <c r="J20">
        <v>2</v>
      </c>
      <c r="K20">
        <v>111</v>
      </c>
      <c r="L20">
        <v>25</v>
      </c>
      <c r="M20" t="s">
        <v>1052</v>
      </c>
      <c r="N20">
        <v>140000000</v>
      </c>
      <c r="O20">
        <v>0</v>
      </c>
      <c r="P20">
        <v>0</v>
      </c>
      <c r="Q20">
        <v>0</v>
      </c>
      <c r="R20">
        <v>14439577</v>
      </c>
      <c r="S20" s="23">
        <v>125560423</v>
      </c>
      <c r="T20">
        <v>33456853</v>
      </c>
      <c r="U20" s="252">
        <v>0</v>
      </c>
      <c r="V20" s="243">
        <v>0</v>
      </c>
      <c r="W20">
        <v>0</v>
      </c>
      <c r="X20">
        <v>33456853</v>
      </c>
      <c r="Z20" s="270" t="str">
        <f t="shared" si="1"/>
        <v>5</v>
      </c>
      <c r="AA20" s="265" t="str">
        <f t="shared" si="2"/>
        <v>3</v>
      </c>
      <c r="AB20" s="265" t="str">
        <f t="shared" si="3"/>
        <v>2</v>
      </c>
      <c r="AC20" s="240" t="s">
        <v>1465</v>
      </c>
      <c r="AD20" s="240" t="s">
        <v>1493</v>
      </c>
      <c r="AE20" s="240" t="s">
        <v>1560</v>
      </c>
    </row>
    <row r="21" spans="1:31" x14ac:dyDescent="0.25">
      <c r="A21" t="s">
        <v>616</v>
      </c>
      <c r="B21" t="str">
        <f t="shared" si="4"/>
        <v>14</v>
      </c>
      <c r="C21" s="95" t="str">
        <f t="shared" si="5"/>
        <v>108</v>
      </c>
      <c r="D21" t="str">
        <f t="shared" si="6"/>
        <v>MED14108</v>
      </c>
      <c r="E21">
        <v>14</v>
      </c>
      <c r="F21">
        <v>1</v>
      </c>
      <c r="G21">
        <v>3</v>
      </c>
      <c r="H21">
        <v>22</v>
      </c>
      <c r="I21">
        <v>21</v>
      </c>
      <c r="J21">
        <v>1</v>
      </c>
      <c r="K21">
        <v>108</v>
      </c>
      <c r="L21">
        <v>4</v>
      </c>
      <c r="M21" t="s">
        <v>1053</v>
      </c>
      <c r="N21">
        <v>10000000</v>
      </c>
      <c r="O21">
        <v>0</v>
      </c>
      <c r="P21">
        <v>0</v>
      </c>
      <c r="Q21">
        <v>0</v>
      </c>
      <c r="R21">
        <v>0</v>
      </c>
      <c r="S21" s="23">
        <v>10000000</v>
      </c>
      <c r="T21">
        <v>0</v>
      </c>
      <c r="U21" s="252">
        <v>0</v>
      </c>
      <c r="V21" s="243">
        <v>0</v>
      </c>
      <c r="W21">
        <v>0</v>
      </c>
      <c r="X21">
        <v>0</v>
      </c>
      <c r="Z21" s="270" t="str">
        <f t="shared" si="1"/>
        <v>2</v>
      </c>
      <c r="AA21" s="265" t="str">
        <f t="shared" si="2"/>
        <v>1</v>
      </c>
      <c r="AB21" s="265" t="str">
        <f t="shared" si="3"/>
        <v>1</v>
      </c>
      <c r="AC21" s="273" t="s">
        <v>1464</v>
      </c>
      <c r="AD21" s="273" t="s">
        <v>1477</v>
      </c>
      <c r="AE21" s="282" t="s">
        <v>1527</v>
      </c>
    </row>
    <row r="22" spans="1:31" x14ac:dyDescent="0.25">
      <c r="A22" t="s">
        <v>616</v>
      </c>
      <c r="B22" t="str">
        <f t="shared" si="4"/>
        <v>14</v>
      </c>
      <c r="C22" s="95" t="str">
        <f t="shared" si="5"/>
        <v>114</v>
      </c>
      <c r="D22" t="str">
        <f t="shared" si="6"/>
        <v>MED14114</v>
      </c>
      <c r="E22">
        <v>14</v>
      </c>
      <c r="F22">
        <v>1</v>
      </c>
      <c r="G22">
        <v>3</v>
      </c>
      <c r="H22">
        <v>22</v>
      </c>
      <c r="I22">
        <v>21</v>
      </c>
      <c r="J22">
        <v>1</v>
      </c>
      <c r="K22">
        <v>114</v>
      </c>
      <c r="L22">
        <v>4</v>
      </c>
      <c r="M22" t="s">
        <v>1054</v>
      </c>
      <c r="N22">
        <v>1000000</v>
      </c>
      <c r="O22">
        <v>0</v>
      </c>
      <c r="P22">
        <v>0</v>
      </c>
      <c r="Q22">
        <v>0</v>
      </c>
      <c r="R22">
        <v>0</v>
      </c>
      <c r="S22" s="23">
        <v>1000000</v>
      </c>
      <c r="T22">
        <v>0</v>
      </c>
      <c r="U22" s="252">
        <v>0</v>
      </c>
      <c r="V22" s="243">
        <v>0</v>
      </c>
      <c r="W22">
        <v>0</v>
      </c>
      <c r="X22">
        <v>0</v>
      </c>
      <c r="Z22" s="270" t="str">
        <f t="shared" si="1"/>
        <v>2</v>
      </c>
      <c r="AA22" s="265" t="str">
        <f t="shared" si="2"/>
        <v>1</v>
      </c>
      <c r="AB22" s="265" t="str">
        <f t="shared" si="3"/>
        <v>1</v>
      </c>
      <c r="AC22" s="273" t="s">
        <v>1464</v>
      </c>
      <c r="AD22" s="273" t="s">
        <v>1477</v>
      </c>
      <c r="AE22" s="282" t="s">
        <v>1527</v>
      </c>
    </row>
    <row r="23" spans="1:31" x14ac:dyDescent="0.25">
      <c r="A23" t="s">
        <v>616</v>
      </c>
      <c r="B23" t="str">
        <f t="shared" si="4"/>
        <v>14</v>
      </c>
      <c r="C23" s="95" t="str">
        <f t="shared" si="5"/>
        <v>109</v>
      </c>
      <c r="D23" t="str">
        <f t="shared" si="6"/>
        <v>MED14109</v>
      </c>
      <c r="E23">
        <v>14</v>
      </c>
      <c r="F23">
        <v>1</v>
      </c>
      <c r="G23">
        <v>3</v>
      </c>
      <c r="H23">
        <v>22</v>
      </c>
      <c r="I23">
        <v>22</v>
      </c>
      <c r="J23">
        <v>1</v>
      </c>
      <c r="K23">
        <v>109</v>
      </c>
      <c r="L23">
        <v>4</v>
      </c>
      <c r="M23" t="s">
        <v>1055</v>
      </c>
      <c r="N23">
        <v>12500000</v>
      </c>
      <c r="O23">
        <v>0</v>
      </c>
      <c r="P23">
        <v>0</v>
      </c>
      <c r="Q23">
        <v>0</v>
      </c>
      <c r="R23">
        <v>0</v>
      </c>
      <c r="S23" s="23">
        <v>12500000</v>
      </c>
      <c r="T23">
        <v>0</v>
      </c>
      <c r="U23" s="252">
        <v>0</v>
      </c>
      <c r="V23" s="243">
        <v>0</v>
      </c>
      <c r="W23">
        <v>0</v>
      </c>
      <c r="X23">
        <v>0</v>
      </c>
      <c r="Z23" s="270" t="str">
        <f t="shared" si="1"/>
        <v>2</v>
      </c>
      <c r="AA23" s="265" t="str">
        <f t="shared" si="2"/>
        <v>2</v>
      </c>
      <c r="AB23" s="265" t="str">
        <f t="shared" si="3"/>
        <v>1</v>
      </c>
      <c r="AC23" s="273" t="s">
        <v>1464</v>
      </c>
      <c r="AD23" s="273" t="s">
        <v>1478</v>
      </c>
      <c r="AE23" s="273" t="s">
        <v>1530</v>
      </c>
    </row>
    <row r="24" spans="1:31" ht="36" x14ac:dyDescent="0.25">
      <c r="A24" t="s">
        <v>616</v>
      </c>
      <c r="B24" t="str">
        <f t="shared" si="4"/>
        <v>14</v>
      </c>
      <c r="C24" s="95" t="str">
        <f t="shared" si="5"/>
        <v>113</v>
      </c>
      <c r="D24" t="str">
        <f t="shared" si="6"/>
        <v>MED14113</v>
      </c>
      <c r="E24">
        <v>14</v>
      </c>
      <c r="F24">
        <v>1</v>
      </c>
      <c r="G24">
        <v>3</v>
      </c>
      <c r="H24">
        <v>22</v>
      </c>
      <c r="I24">
        <v>25</v>
      </c>
      <c r="J24">
        <v>1</v>
      </c>
      <c r="K24">
        <v>113</v>
      </c>
      <c r="L24">
        <v>14</v>
      </c>
      <c r="M24" t="s">
        <v>1056</v>
      </c>
      <c r="N24">
        <v>79797000</v>
      </c>
      <c r="O24">
        <v>0</v>
      </c>
      <c r="P24">
        <v>0</v>
      </c>
      <c r="Q24">
        <v>0</v>
      </c>
      <c r="R24">
        <v>0</v>
      </c>
      <c r="S24" s="23">
        <v>79797000</v>
      </c>
      <c r="T24">
        <v>0</v>
      </c>
      <c r="U24" s="252">
        <v>0</v>
      </c>
      <c r="V24" s="243">
        <v>0</v>
      </c>
      <c r="W24">
        <v>0</v>
      </c>
      <c r="X24">
        <v>0</v>
      </c>
      <c r="Z24" s="270" t="str">
        <f t="shared" si="1"/>
        <v>2</v>
      </c>
      <c r="AA24" s="265" t="str">
        <f t="shared" si="2"/>
        <v>5</v>
      </c>
      <c r="AB24" s="265" t="str">
        <f t="shared" si="3"/>
        <v>1</v>
      </c>
      <c r="AC24" s="276" t="s">
        <v>1464</v>
      </c>
      <c r="AD24" s="267" t="s">
        <v>1480</v>
      </c>
      <c r="AE24" s="267" t="s">
        <v>1537</v>
      </c>
    </row>
    <row r="25" spans="1:31" x14ac:dyDescent="0.25">
      <c r="A25" t="s">
        <v>616</v>
      </c>
      <c r="B25" t="str">
        <f t="shared" si="4"/>
        <v>14</v>
      </c>
      <c r="C25" s="95" t="str">
        <f t="shared" si="5"/>
        <v>111</v>
      </c>
      <c r="D25" t="str">
        <f t="shared" si="6"/>
        <v>MED14111</v>
      </c>
      <c r="E25">
        <v>14</v>
      </c>
      <c r="F25">
        <v>1</v>
      </c>
      <c r="G25">
        <v>3</v>
      </c>
      <c r="H25">
        <v>33</v>
      </c>
      <c r="I25">
        <v>53</v>
      </c>
      <c r="J25">
        <v>1</v>
      </c>
      <c r="K25">
        <v>111</v>
      </c>
      <c r="L25">
        <v>5</v>
      </c>
      <c r="M25" t="s">
        <v>1057</v>
      </c>
      <c r="N25">
        <v>656000000</v>
      </c>
      <c r="O25">
        <v>0</v>
      </c>
      <c r="P25">
        <v>0</v>
      </c>
      <c r="Q25">
        <v>0</v>
      </c>
      <c r="R25">
        <v>0</v>
      </c>
      <c r="S25" s="23">
        <v>656000000</v>
      </c>
      <c r="T25">
        <v>0</v>
      </c>
      <c r="U25" s="252">
        <v>0</v>
      </c>
      <c r="V25" s="243">
        <v>0</v>
      </c>
      <c r="W25">
        <v>0</v>
      </c>
      <c r="X25">
        <v>0</v>
      </c>
      <c r="Z25" s="270" t="str">
        <f t="shared" si="1"/>
        <v>5</v>
      </c>
      <c r="AA25" s="265" t="str">
        <f t="shared" si="2"/>
        <v>3</v>
      </c>
      <c r="AB25" s="265" t="str">
        <f t="shared" si="3"/>
        <v>1</v>
      </c>
      <c r="AC25" s="240" t="s">
        <v>1465</v>
      </c>
      <c r="AD25" s="240" t="s">
        <v>1493</v>
      </c>
      <c r="AE25" s="240" t="s">
        <v>1559</v>
      </c>
    </row>
    <row r="26" spans="1:31" x14ac:dyDescent="0.25">
      <c r="A26" t="s">
        <v>616</v>
      </c>
      <c r="B26" t="str">
        <f t="shared" si="4"/>
        <v>14</v>
      </c>
      <c r="C26" s="95" t="str">
        <f t="shared" si="5"/>
        <v>111</v>
      </c>
      <c r="D26" t="str">
        <f t="shared" si="6"/>
        <v>MED14111</v>
      </c>
      <c r="E26">
        <v>14</v>
      </c>
      <c r="F26">
        <v>1</v>
      </c>
      <c r="G26">
        <v>3</v>
      </c>
      <c r="H26">
        <v>33</v>
      </c>
      <c r="I26">
        <v>53</v>
      </c>
      <c r="J26">
        <v>2</v>
      </c>
      <c r="K26">
        <v>111</v>
      </c>
      <c r="L26">
        <v>5</v>
      </c>
      <c r="M26" t="s">
        <v>1058</v>
      </c>
      <c r="N26">
        <v>790000000</v>
      </c>
      <c r="O26">
        <v>0</v>
      </c>
      <c r="P26">
        <v>0</v>
      </c>
      <c r="Q26">
        <v>0</v>
      </c>
      <c r="R26">
        <v>0</v>
      </c>
      <c r="S26" s="23">
        <v>790000000</v>
      </c>
      <c r="T26">
        <v>14439577</v>
      </c>
      <c r="U26" s="252">
        <v>0</v>
      </c>
      <c r="V26" s="243">
        <v>0</v>
      </c>
      <c r="W26">
        <v>0</v>
      </c>
      <c r="X26">
        <v>14439577</v>
      </c>
      <c r="Z26" s="270" t="str">
        <f t="shared" si="1"/>
        <v>5</v>
      </c>
      <c r="AA26" s="265" t="str">
        <f t="shared" si="2"/>
        <v>3</v>
      </c>
      <c r="AB26" s="265" t="str">
        <f t="shared" si="3"/>
        <v>2</v>
      </c>
      <c r="AC26" s="240" t="s">
        <v>1465</v>
      </c>
      <c r="AD26" s="240" t="s">
        <v>1493</v>
      </c>
      <c r="AE26" s="240" t="s">
        <v>1560</v>
      </c>
    </row>
    <row r="27" spans="1:31" ht="15" customHeight="1" x14ac:dyDescent="0.25">
      <c r="A27" t="s">
        <v>616</v>
      </c>
      <c r="B27" t="str">
        <f t="shared" si="4"/>
        <v>14</v>
      </c>
      <c r="C27" s="95" t="str">
        <f t="shared" si="5"/>
        <v>109</v>
      </c>
      <c r="D27" t="str">
        <f t="shared" si="6"/>
        <v>MED14109</v>
      </c>
      <c r="E27">
        <v>14</v>
      </c>
      <c r="F27">
        <v>1</v>
      </c>
      <c r="G27">
        <v>3</v>
      </c>
      <c r="H27">
        <v>81</v>
      </c>
      <c r="I27">
        <v>22</v>
      </c>
      <c r="J27">
        <v>1</v>
      </c>
      <c r="K27">
        <v>109</v>
      </c>
      <c r="L27">
        <v>4</v>
      </c>
      <c r="M27" t="s">
        <v>1044</v>
      </c>
      <c r="N27">
        <v>60000000</v>
      </c>
      <c r="O27">
        <v>0</v>
      </c>
      <c r="P27">
        <v>0</v>
      </c>
      <c r="Q27">
        <v>0</v>
      </c>
      <c r="R27">
        <v>0</v>
      </c>
      <c r="S27" s="23">
        <v>60000000</v>
      </c>
      <c r="T27">
        <v>0</v>
      </c>
      <c r="U27" s="252">
        <v>0</v>
      </c>
      <c r="V27" s="243">
        <v>0</v>
      </c>
      <c r="W27">
        <v>0</v>
      </c>
      <c r="X27">
        <v>0</v>
      </c>
      <c r="Z27" s="270" t="str">
        <f t="shared" si="1"/>
        <v>2</v>
      </c>
      <c r="AA27" s="265" t="str">
        <f t="shared" si="2"/>
        <v>2</v>
      </c>
      <c r="AB27" s="265" t="str">
        <f t="shared" si="3"/>
        <v>1</v>
      </c>
      <c r="AC27" s="273" t="s">
        <v>1464</v>
      </c>
      <c r="AD27" s="273" t="s">
        <v>1478</v>
      </c>
      <c r="AE27" s="273" t="s">
        <v>1530</v>
      </c>
    </row>
    <row r="28" spans="1:31" x14ac:dyDescent="0.25">
      <c r="A28" t="s">
        <v>616</v>
      </c>
      <c r="B28" t="str">
        <f t="shared" si="4"/>
        <v>14</v>
      </c>
      <c r="C28" s="95" t="str">
        <f t="shared" si="5"/>
        <v>114</v>
      </c>
      <c r="D28" t="str">
        <f t="shared" si="6"/>
        <v>MED14114</v>
      </c>
      <c r="E28">
        <v>14</v>
      </c>
      <c r="F28">
        <v>1</v>
      </c>
      <c r="G28">
        <v>3</v>
      </c>
      <c r="H28">
        <v>82</v>
      </c>
      <c r="I28">
        <v>21</v>
      </c>
      <c r="J28">
        <v>1</v>
      </c>
      <c r="K28">
        <v>114</v>
      </c>
      <c r="L28">
        <v>4</v>
      </c>
      <c r="M28" t="s">
        <v>1054</v>
      </c>
      <c r="N28">
        <v>0</v>
      </c>
      <c r="O28">
        <v>662469</v>
      </c>
      <c r="P28">
        <v>0</v>
      </c>
      <c r="Q28">
        <v>0</v>
      </c>
      <c r="R28">
        <v>0</v>
      </c>
      <c r="S28" s="23">
        <v>662469</v>
      </c>
      <c r="T28">
        <v>0</v>
      </c>
      <c r="U28" s="252">
        <v>0</v>
      </c>
      <c r="V28" s="243">
        <v>0</v>
      </c>
      <c r="W28">
        <v>0</v>
      </c>
      <c r="X28">
        <v>0</v>
      </c>
      <c r="Z28" s="270" t="str">
        <f t="shared" si="1"/>
        <v>2</v>
      </c>
      <c r="AA28" s="265" t="str">
        <f t="shared" si="2"/>
        <v>1</v>
      </c>
      <c r="AB28" s="265" t="str">
        <f t="shared" si="3"/>
        <v>1</v>
      </c>
      <c r="AC28" s="273" t="s">
        <v>1464</v>
      </c>
      <c r="AD28" s="273" t="s">
        <v>1477</v>
      </c>
      <c r="AE28" s="282" t="s">
        <v>1527</v>
      </c>
    </row>
    <row r="29" spans="1:31" ht="15" customHeight="1" x14ac:dyDescent="0.25">
      <c r="A29" t="s">
        <v>616</v>
      </c>
      <c r="B29" t="str">
        <f t="shared" ref="B29" si="7">RIGHT(E29,2)</f>
        <v>14</v>
      </c>
      <c r="C29" s="95" t="str">
        <f t="shared" si="5"/>
        <v>109</v>
      </c>
      <c r="D29" t="str">
        <f t="shared" si="6"/>
        <v>MED14109</v>
      </c>
      <c r="E29">
        <v>14</v>
      </c>
      <c r="F29">
        <v>1</v>
      </c>
      <c r="G29">
        <v>3</v>
      </c>
      <c r="H29">
        <v>82</v>
      </c>
      <c r="I29">
        <v>22</v>
      </c>
      <c r="J29">
        <v>1</v>
      </c>
      <c r="K29" s="96">
        <v>109</v>
      </c>
      <c r="L29">
        <v>4</v>
      </c>
      <c r="M29" t="s">
        <v>1055</v>
      </c>
      <c r="N29">
        <v>0</v>
      </c>
      <c r="O29">
        <v>16311825</v>
      </c>
      <c r="P29">
        <v>0</v>
      </c>
      <c r="Q29">
        <v>0</v>
      </c>
      <c r="R29">
        <v>0</v>
      </c>
      <c r="S29" s="23">
        <v>16311825</v>
      </c>
      <c r="T29">
        <v>0</v>
      </c>
      <c r="U29" s="252">
        <v>0</v>
      </c>
      <c r="V29" s="243">
        <v>0</v>
      </c>
      <c r="W29">
        <v>0</v>
      </c>
      <c r="X29">
        <v>0</v>
      </c>
      <c r="Z29" s="270" t="str">
        <f t="shared" si="1"/>
        <v>2</v>
      </c>
      <c r="AA29" s="265" t="str">
        <f t="shared" si="2"/>
        <v>2</v>
      </c>
      <c r="AB29" s="265" t="str">
        <f t="shared" si="3"/>
        <v>1</v>
      </c>
      <c r="AC29" s="273" t="s">
        <v>1464</v>
      </c>
      <c r="AD29" s="273" t="s">
        <v>1478</v>
      </c>
      <c r="AE29" s="273" t="s">
        <v>1530</v>
      </c>
    </row>
    <row r="30" spans="1:31" ht="24" x14ac:dyDescent="0.25">
      <c r="A30" t="s">
        <v>617</v>
      </c>
      <c r="B30" t="str">
        <f t="shared" si="4"/>
        <v>20</v>
      </c>
      <c r="C30" s="95" t="str">
        <f t="shared" si="5"/>
        <v>066</v>
      </c>
      <c r="D30" t="str">
        <f t="shared" si="6"/>
        <v>ALC20066</v>
      </c>
      <c r="E30">
        <v>20</v>
      </c>
      <c r="F30">
        <v>1</v>
      </c>
      <c r="G30">
        <v>3</v>
      </c>
      <c r="H30">
        <v>11</v>
      </c>
      <c r="I30">
        <v>31</v>
      </c>
      <c r="J30">
        <v>1</v>
      </c>
      <c r="K30" s="96" t="s">
        <v>300</v>
      </c>
      <c r="L30">
        <v>4</v>
      </c>
      <c r="M30" t="s">
        <v>1059</v>
      </c>
      <c r="N30">
        <v>100000000</v>
      </c>
      <c r="O30">
        <v>0</v>
      </c>
      <c r="P30">
        <v>0</v>
      </c>
      <c r="Q30">
        <v>0</v>
      </c>
      <c r="R30">
        <v>0</v>
      </c>
      <c r="S30" s="23">
        <v>100000000</v>
      </c>
      <c r="T30">
        <v>0</v>
      </c>
      <c r="U30" s="252">
        <v>0</v>
      </c>
      <c r="V30" s="243">
        <v>0</v>
      </c>
      <c r="W30">
        <v>0</v>
      </c>
      <c r="X30">
        <v>0</v>
      </c>
      <c r="Z30" s="270" t="str">
        <f t="shared" si="1"/>
        <v>3</v>
      </c>
      <c r="AA30" s="265" t="str">
        <f t="shared" si="2"/>
        <v>1</v>
      </c>
      <c r="AB30" s="265" t="str">
        <f t="shared" si="3"/>
        <v>1</v>
      </c>
      <c r="AC30" s="240" t="s">
        <v>1468</v>
      </c>
      <c r="AD30" s="273" t="s">
        <v>1482</v>
      </c>
      <c r="AE30" s="274" t="s">
        <v>1538</v>
      </c>
    </row>
    <row r="31" spans="1:31" ht="24" x14ac:dyDescent="0.25">
      <c r="A31" t="s">
        <v>617</v>
      </c>
      <c r="B31" t="str">
        <f t="shared" si="4"/>
        <v>20</v>
      </c>
      <c r="C31" s="95" t="str">
        <f t="shared" ref="C31:C94" si="8">RIGHT(K31,3)</f>
        <v>067</v>
      </c>
      <c r="D31" t="str">
        <f t="shared" ref="D31:D94" si="9">CONCATENATE(A31,B31,C31)</f>
        <v>ALC20067</v>
      </c>
      <c r="E31">
        <v>20</v>
      </c>
      <c r="F31">
        <v>1</v>
      </c>
      <c r="G31">
        <v>3</v>
      </c>
      <c r="H31">
        <v>11</v>
      </c>
      <c r="I31">
        <v>31</v>
      </c>
      <c r="J31">
        <v>1</v>
      </c>
      <c r="K31" s="96" t="s">
        <v>302</v>
      </c>
      <c r="L31">
        <v>4</v>
      </c>
      <c r="M31" t="s">
        <v>1060</v>
      </c>
      <c r="N31">
        <v>500000000</v>
      </c>
      <c r="O31">
        <v>0</v>
      </c>
      <c r="P31">
        <v>0</v>
      </c>
      <c r="Q31">
        <v>0</v>
      </c>
      <c r="R31">
        <v>0</v>
      </c>
      <c r="S31" s="23">
        <v>500000000</v>
      </c>
      <c r="T31">
        <v>500000000</v>
      </c>
      <c r="U31" s="252">
        <v>500000000</v>
      </c>
      <c r="V31" s="243">
        <v>59289158</v>
      </c>
      <c r="W31">
        <v>59289158</v>
      </c>
      <c r="X31">
        <v>440710842</v>
      </c>
      <c r="Z31" s="270" t="str">
        <f t="shared" si="1"/>
        <v>3</v>
      </c>
      <c r="AA31" s="265" t="str">
        <f t="shared" si="2"/>
        <v>1</v>
      </c>
      <c r="AB31" s="265" t="str">
        <f t="shared" si="3"/>
        <v>1</v>
      </c>
      <c r="AC31" s="240" t="s">
        <v>1468</v>
      </c>
      <c r="AD31" s="273" t="s">
        <v>1482</v>
      </c>
      <c r="AE31" s="274" t="s">
        <v>1538</v>
      </c>
    </row>
    <row r="32" spans="1:31" x14ac:dyDescent="0.25">
      <c r="A32" t="s">
        <v>617</v>
      </c>
      <c r="B32" t="str">
        <f t="shared" si="4"/>
        <v>20</v>
      </c>
      <c r="C32" s="95" t="str">
        <f t="shared" si="8"/>
        <v>066</v>
      </c>
      <c r="D32" t="str">
        <f t="shared" si="9"/>
        <v>ALC20066</v>
      </c>
      <c r="E32">
        <v>20</v>
      </c>
      <c r="F32">
        <v>1</v>
      </c>
      <c r="G32">
        <v>3</v>
      </c>
      <c r="H32">
        <v>11</v>
      </c>
      <c r="I32">
        <v>31</v>
      </c>
      <c r="J32">
        <v>3</v>
      </c>
      <c r="K32" s="96" t="s">
        <v>300</v>
      </c>
      <c r="L32">
        <v>3</v>
      </c>
      <c r="M32" t="s">
        <v>1059</v>
      </c>
      <c r="N32">
        <v>5000000</v>
      </c>
      <c r="O32">
        <v>0</v>
      </c>
      <c r="P32">
        <v>0</v>
      </c>
      <c r="Q32">
        <v>0</v>
      </c>
      <c r="R32">
        <v>5000000</v>
      </c>
      <c r="S32" s="23">
        <v>0</v>
      </c>
      <c r="T32">
        <v>0</v>
      </c>
      <c r="U32" s="252">
        <v>0</v>
      </c>
      <c r="V32" s="243">
        <v>0</v>
      </c>
      <c r="W32">
        <v>0</v>
      </c>
      <c r="X32">
        <v>0</v>
      </c>
      <c r="Z32" s="270" t="str">
        <f t="shared" si="1"/>
        <v>3</v>
      </c>
      <c r="AA32" s="265" t="str">
        <f t="shared" si="2"/>
        <v>1</v>
      </c>
      <c r="AB32" s="265" t="str">
        <f t="shared" si="3"/>
        <v>3</v>
      </c>
      <c r="AC32" s="240" t="s">
        <v>1468</v>
      </c>
      <c r="AD32" s="273" t="s">
        <v>1482</v>
      </c>
      <c r="AE32" s="240" t="s">
        <v>1248</v>
      </c>
    </row>
    <row r="33" spans="1:31" x14ac:dyDescent="0.25">
      <c r="A33" t="s">
        <v>617</v>
      </c>
      <c r="B33" t="str">
        <f t="shared" si="4"/>
        <v>20</v>
      </c>
      <c r="C33" s="95" t="str">
        <f t="shared" si="8"/>
        <v>066</v>
      </c>
      <c r="D33" t="str">
        <f t="shared" si="9"/>
        <v>ALC20066</v>
      </c>
      <c r="E33">
        <v>20</v>
      </c>
      <c r="F33">
        <v>1</v>
      </c>
      <c r="G33">
        <v>3</v>
      </c>
      <c r="H33">
        <v>11</v>
      </c>
      <c r="I33">
        <v>31</v>
      </c>
      <c r="J33">
        <v>3</v>
      </c>
      <c r="K33" s="96" t="s">
        <v>300</v>
      </c>
      <c r="L33">
        <v>4</v>
      </c>
      <c r="M33" t="s">
        <v>1059</v>
      </c>
      <c r="N33">
        <v>548000000</v>
      </c>
      <c r="O33">
        <v>0</v>
      </c>
      <c r="P33">
        <v>0</v>
      </c>
      <c r="Q33">
        <v>0</v>
      </c>
      <c r="R33">
        <v>548000000</v>
      </c>
      <c r="S33" s="23">
        <v>0</v>
      </c>
      <c r="T33">
        <v>0</v>
      </c>
      <c r="U33" s="252">
        <v>0</v>
      </c>
      <c r="V33" s="243">
        <v>0</v>
      </c>
      <c r="W33">
        <v>0</v>
      </c>
      <c r="X33">
        <v>0</v>
      </c>
      <c r="Z33" s="270" t="str">
        <f t="shared" si="1"/>
        <v>3</v>
      </c>
      <c r="AA33" s="265" t="str">
        <f t="shared" si="2"/>
        <v>1</v>
      </c>
      <c r="AB33" s="265" t="str">
        <f t="shared" si="3"/>
        <v>3</v>
      </c>
      <c r="AC33" s="240" t="s">
        <v>1468</v>
      </c>
      <c r="AD33" s="273" t="s">
        <v>1482</v>
      </c>
      <c r="AE33" s="240" t="s">
        <v>1248</v>
      </c>
    </row>
    <row r="34" spans="1:31" ht="24" x14ac:dyDescent="0.25">
      <c r="A34" t="s">
        <v>617</v>
      </c>
      <c r="B34" t="str">
        <f t="shared" si="4"/>
        <v>20</v>
      </c>
      <c r="C34" s="95" t="str">
        <f t="shared" si="8"/>
        <v>068</v>
      </c>
      <c r="D34" t="str">
        <f t="shared" si="9"/>
        <v>ALC20068</v>
      </c>
      <c r="E34">
        <v>20</v>
      </c>
      <c r="F34">
        <v>1</v>
      </c>
      <c r="G34">
        <v>3</v>
      </c>
      <c r="H34">
        <v>11</v>
      </c>
      <c r="I34">
        <v>45</v>
      </c>
      <c r="J34">
        <v>1</v>
      </c>
      <c r="K34" s="96" t="s">
        <v>607</v>
      </c>
      <c r="L34">
        <v>4</v>
      </c>
      <c r="M34" t="s">
        <v>1061</v>
      </c>
      <c r="N34">
        <v>760000000</v>
      </c>
      <c r="O34">
        <v>0</v>
      </c>
      <c r="P34">
        <v>0</v>
      </c>
      <c r="Q34">
        <v>0</v>
      </c>
      <c r="R34">
        <v>0</v>
      </c>
      <c r="S34" s="23">
        <v>760000000</v>
      </c>
      <c r="T34">
        <v>759450000</v>
      </c>
      <c r="U34" s="252">
        <v>560500000</v>
      </c>
      <c r="V34" s="243">
        <v>109905000</v>
      </c>
      <c r="W34">
        <v>109905000</v>
      </c>
      <c r="X34">
        <v>649545000</v>
      </c>
      <c r="Z34" s="270" t="str">
        <f t="shared" si="1"/>
        <v>4</v>
      </c>
      <c r="AA34" s="265" t="str">
        <f t="shared" si="2"/>
        <v>5</v>
      </c>
      <c r="AB34" s="265" t="str">
        <f t="shared" si="3"/>
        <v>1</v>
      </c>
      <c r="AC34" s="272" t="s">
        <v>1469</v>
      </c>
      <c r="AD34" s="267" t="s">
        <v>1490</v>
      </c>
      <c r="AE34" s="240" t="s">
        <v>1556</v>
      </c>
    </row>
    <row r="35" spans="1:31" x14ac:dyDescent="0.25">
      <c r="A35" t="s">
        <v>617</v>
      </c>
      <c r="B35" t="str">
        <f t="shared" ref="B35:B48" si="10">RIGHT(E35,2)</f>
        <v>20</v>
      </c>
      <c r="C35" s="95" t="str">
        <f t="shared" si="8"/>
        <v>132</v>
      </c>
      <c r="D35" t="str">
        <f t="shared" si="9"/>
        <v>ALC20132</v>
      </c>
      <c r="E35">
        <v>20</v>
      </c>
      <c r="F35">
        <v>1</v>
      </c>
      <c r="G35">
        <v>3</v>
      </c>
      <c r="H35">
        <v>81</v>
      </c>
      <c r="I35">
        <v>13</v>
      </c>
      <c r="J35">
        <v>1</v>
      </c>
      <c r="K35">
        <v>132</v>
      </c>
      <c r="L35">
        <v>4</v>
      </c>
      <c r="M35" t="s">
        <v>1062</v>
      </c>
      <c r="N35">
        <v>65000000</v>
      </c>
      <c r="O35">
        <v>0</v>
      </c>
      <c r="P35">
        <v>0</v>
      </c>
      <c r="Q35">
        <v>0</v>
      </c>
      <c r="R35">
        <v>0</v>
      </c>
      <c r="S35" s="23">
        <v>65000000</v>
      </c>
      <c r="T35">
        <v>65000000</v>
      </c>
      <c r="U35" s="252">
        <v>0</v>
      </c>
      <c r="V35" s="243">
        <v>0</v>
      </c>
      <c r="W35">
        <v>0</v>
      </c>
      <c r="X35">
        <v>65000000</v>
      </c>
      <c r="Z35" s="270" t="str">
        <f t="shared" si="1"/>
        <v>1</v>
      </c>
      <c r="AA35" s="265" t="str">
        <f t="shared" si="2"/>
        <v>3</v>
      </c>
      <c r="AB35" s="265" t="str">
        <f t="shared" si="3"/>
        <v>1</v>
      </c>
      <c r="AC35" s="273" t="s">
        <v>1463</v>
      </c>
      <c r="AD35" s="240" t="s">
        <v>1473</v>
      </c>
      <c r="AE35" s="282" t="s">
        <v>1512</v>
      </c>
    </row>
    <row r="36" spans="1:31" x14ac:dyDescent="0.25">
      <c r="A36" t="s">
        <v>617</v>
      </c>
      <c r="B36" t="str">
        <f t="shared" si="10"/>
        <v>20</v>
      </c>
      <c r="C36" s="95" t="str">
        <f t="shared" si="8"/>
        <v>129</v>
      </c>
      <c r="D36" t="str">
        <f t="shared" si="9"/>
        <v>ALC20129</v>
      </c>
      <c r="E36">
        <v>20</v>
      </c>
      <c r="F36">
        <v>1</v>
      </c>
      <c r="G36">
        <v>3</v>
      </c>
      <c r="H36">
        <v>81</v>
      </c>
      <c r="I36">
        <v>13</v>
      </c>
      <c r="J36">
        <v>2</v>
      </c>
      <c r="K36" s="96">
        <v>129</v>
      </c>
      <c r="L36">
        <v>4</v>
      </c>
      <c r="M36" t="s">
        <v>1063</v>
      </c>
      <c r="N36">
        <v>105000000</v>
      </c>
      <c r="O36">
        <v>0</v>
      </c>
      <c r="P36">
        <v>0</v>
      </c>
      <c r="Q36">
        <v>0</v>
      </c>
      <c r="R36">
        <v>0</v>
      </c>
      <c r="S36" s="23">
        <v>105000000</v>
      </c>
      <c r="T36">
        <v>105000000</v>
      </c>
      <c r="U36" s="252">
        <v>0</v>
      </c>
      <c r="V36" s="243">
        <v>0</v>
      </c>
      <c r="W36">
        <v>0</v>
      </c>
      <c r="X36">
        <v>105000000</v>
      </c>
      <c r="Z36" s="270" t="str">
        <f t="shared" si="1"/>
        <v>1</v>
      </c>
      <c r="AA36" s="265" t="str">
        <f t="shared" si="2"/>
        <v>3</v>
      </c>
      <c r="AB36" s="265" t="str">
        <f t="shared" si="3"/>
        <v>2</v>
      </c>
      <c r="AC36" s="273" t="s">
        <v>1463</v>
      </c>
      <c r="AD36" s="286" t="s">
        <v>1473</v>
      </c>
      <c r="AE36" s="282" t="s">
        <v>1514</v>
      </c>
    </row>
    <row r="37" spans="1:31" ht="24" x14ac:dyDescent="0.25">
      <c r="A37" t="s">
        <v>617</v>
      </c>
      <c r="B37" t="str">
        <f t="shared" si="10"/>
        <v>20</v>
      </c>
      <c r="C37" s="95" t="str">
        <f t="shared" si="8"/>
        <v>067</v>
      </c>
      <c r="D37" t="str">
        <f t="shared" si="9"/>
        <v>ALC20067</v>
      </c>
      <c r="E37">
        <v>20</v>
      </c>
      <c r="F37">
        <v>1</v>
      </c>
      <c r="G37">
        <v>3</v>
      </c>
      <c r="H37">
        <v>81</v>
      </c>
      <c r="I37">
        <v>31</v>
      </c>
      <c r="J37">
        <v>1</v>
      </c>
      <c r="K37" s="96" t="s">
        <v>302</v>
      </c>
      <c r="L37">
        <v>4</v>
      </c>
      <c r="M37" t="s">
        <v>1060</v>
      </c>
      <c r="N37">
        <v>500000000</v>
      </c>
      <c r="O37">
        <v>0</v>
      </c>
      <c r="P37">
        <v>0</v>
      </c>
      <c r="Q37">
        <v>0</v>
      </c>
      <c r="R37">
        <v>0</v>
      </c>
      <c r="S37" s="23">
        <v>500000000</v>
      </c>
      <c r="T37">
        <v>0</v>
      </c>
      <c r="U37" s="252">
        <v>0</v>
      </c>
      <c r="V37" s="243">
        <v>0</v>
      </c>
      <c r="W37">
        <v>0</v>
      </c>
      <c r="X37">
        <v>0</v>
      </c>
      <c r="Z37" s="270" t="str">
        <f t="shared" si="1"/>
        <v>3</v>
      </c>
      <c r="AA37" s="265" t="str">
        <f t="shared" si="2"/>
        <v>1</v>
      </c>
      <c r="AB37" s="265" t="str">
        <f t="shared" si="3"/>
        <v>1</v>
      </c>
      <c r="AC37" s="240" t="s">
        <v>1468</v>
      </c>
      <c r="AD37" s="273" t="s">
        <v>1482</v>
      </c>
      <c r="AE37" s="274" t="s">
        <v>1538</v>
      </c>
    </row>
    <row r="38" spans="1:31" x14ac:dyDescent="0.25">
      <c r="A38" t="s">
        <v>617</v>
      </c>
      <c r="B38" t="str">
        <f t="shared" si="10"/>
        <v>20</v>
      </c>
      <c r="C38" s="95" t="str">
        <f t="shared" si="8"/>
        <v>066</v>
      </c>
      <c r="D38" t="str">
        <f t="shared" si="9"/>
        <v>ALC20066</v>
      </c>
      <c r="E38">
        <v>20</v>
      </c>
      <c r="F38">
        <v>1</v>
      </c>
      <c r="G38">
        <v>3</v>
      </c>
      <c r="H38">
        <v>81</v>
      </c>
      <c r="I38">
        <v>31</v>
      </c>
      <c r="J38">
        <v>3</v>
      </c>
      <c r="K38" s="96" t="s">
        <v>300</v>
      </c>
      <c r="L38">
        <v>3</v>
      </c>
      <c r="M38" t="s">
        <v>1059</v>
      </c>
      <c r="N38">
        <v>0</v>
      </c>
      <c r="O38">
        <v>0</v>
      </c>
      <c r="P38">
        <v>5000000</v>
      </c>
      <c r="Q38">
        <v>0</v>
      </c>
      <c r="R38">
        <v>0</v>
      </c>
      <c r="S38" s="23">
        <v>5000000</v>
      </c>
      <c r="T38">
        <v>0</v>
      </c>
      <c r="U38" s="252">
        <v>0</v>
      </c>
      <c r="V38" s="243">
        <v>0</v>
      </c>
      <c r="W38">
        <v>0</v>
      </c>
      <c r="X38">
        <v>0</v>
      </c>
      <c r="Z38" s="270" t="str">
        <f t="shared" si="1"/>
        <v>3</v>
      </c>
      <c r="AA38" s="265" t="str">
        <f t="shared" si="2"/>
        <v>1</v>
      </c>
      <c r="AB38" s="265" t="str">
        <f t="shared" si="3"/>
        <v>3</v>
      </c>
      <c r="AC38" s="240" t="s">
        <v>1468</v>
      </c>
      <c r="AD38" s="273" t="s">
        <v>1482</v>
      </c>
      <c r="AE38" s="240" t="s">
        <v>1248</v>
      </c>
    </row>
    <row r="39" spans="1:31" x14ac:dyDescent="0.25">
      <c r="A39" t="s">
        <v>617</v>
      </c>
      <c r="B39" t="str">
        <f t="shared" si="10"/>
        <v>20</v>
      </c>
      <c r="C39" s="95" t="str">
        <f t="shared" si="8"/>
        <v>066</v>
      </c>
      <c r="D39" t="str">
        <f t="shared" si="9"/>
        <v>ALC20066</v>
      </c>
      <c r="E39">
        <v>20</v>
      </c>
      <c r="F39">
        <v>1</v>
      </c>
      <c r="G39">
        <v>3</v>
      </c>
      <c r="H39">
        <v>81</v>
      </c>
      <c r="I39">
        <v>31</v>
      </c>
      <c r="J39">
        <v>3</v>
      </c>
      <c r="K39" s="96" t="s">
        <v>300</v>
      </c>
      <c r="L39">
        <v>4</v>
      </c>
      <c r="M39" t="s">
        <v>1413</v>
      </c>
      <c r="N39">
        <v>0</v>
      </c>
      <c r="O39">
        <v>0</v>
      </c>
      <c r="P39">
        <v>548000000</v>
      </c>
      <c r="Q39">
        <v>0</v>
      </c>
      <c r="R39">
        <v>0</v>
      </c>
      <c r="S39" s="23">
        <v>548000000</v>
      </c>
      <c r="T39">
        <v>483133000</v>
      </c>
      <c r="U39" s="252">
        <v>149319000</v>
      </c>
      <c r="V39" s="243">
        <v>7884223</v>
      </c>
      <c r="W39">
        <v>7884223</v>
      </c>
      <c r="X39">
        <v>475248777</v>
      </c>
      <c r="Z39" s="270" t="str">
        <f t="shared" si="1"/>
        <v>3</v>
      </c>
      <c r="AA39" s="265" t="str">
        <f t="shared" si="2"/>
        <v>1</v>
      </c>
      <c r="AB39" s="265" t="str">
        <f t="shared" si="3"/>
        <v>3</v>
      </c>
      <c r="AC39" s="240" t="s">
        <v>1468</v>
      </c>
      <c r="AD39" s="273" t="s">
        <v>1482</v>
      </c>
      <c r="AE39" s="240" t="s">
        <v>1248</v>
      </c>
    </row>
    <row r="40" spans="1:31" ht="24" x14ac:dyDescent="0.25">
      <c r="A40" t="s">
        <v>617</v>
      </c>
      <c r="B40" t="str">
        <f t="shared" si="10"/>
        <v>20</v>
      </c>
      <c r="C40" s="95" t="str">
        <f t="shared" si="8"/>
        <v>128</v>
      </c>
      <c r="D40" t="str">
        <f t="shared" si="9"/>
        <v>ALC20128</v>
      </c>
      <c r="E40">
        <v>20</v>
      </c>
      <c r="F40">
        <v>1</v>
      </c>
      <c r="G40">
        <v>3</v>
      </c>
      <c r="H40">
        <v>81</v>
      </c>
      <c r="I40">
        <v>41</v>
      </c>
      <c r="J40">
        <v>1</v>
      </c>
      <c r="K40" s="96">
        <v>128</v>
      </c>
      <c r="L40">
        <v>4</v>
      </c>
      <c r="M40" t="s">
        <v>1064</v>
      </c>
      <c r="N40">
        <v>328000000</v>
      </c>
      <c r="O40">
        <v>0</v>
      </c>
      <c r="P40">
        <v>0</v>
      </c>
      <c r="Q40">
        <v>0</v>
      </c>
      <c r="R40">
        <v>0</v>
      </c>
      <c r="S40" s="23">
        <v>328000000</v>
      </c>
      <c r="T40">
        <v>264000000</v>
      </c>
      <c r="U40" s="252">
        <v>0</v>
      </c>
      <c r="V40" s="243">
        <v>0</v>
      </c>
      <c r="W40">
        <v>0</v>
      </c>
      <c r="X40">
        <v>264000000</v>
      </c>
      <c r="Z40" s="270" t="str">
        <f t="shared" si="1"/>
        <v>4</v>
      </c>
      <c r="AA40" s="265" t="str">
        <f t="shared" si="2"/>
        <v>1</v>
      </c>
      <c r="AB40" s="265" t="str">
        <f t="shared" si="3"/>
        <v>1</v>
      </c>
      <c r="AC40" s="272" t="s">
        <v>1469</v>
      </c>
      <c r="AD40" s="274" t="s">
        <v>1486</v>
      </c>
      <c r="AE40" s="240" t="s">
        <v>1546</v>
      </c>
    </row>
    <row r="41" spans="1:31" ht="24" x14ac:dyDescent="0.25">
      <c r="A41" t="s">
        <v>617</v>
      </c>
      <c r="B41" t="str">
        <f t="shared" si="10"/>
        <v>20</v>
      </c>
      <c r="C41" s="95" t="str">
        <f t="shared" si="8"/>
        <v>068</v>
      </c>
      <c r="D41" t="str">
        <f t="shared" si="9"/>
        <v>ALC20068</v>
      </c>
      <c r="E41">
        <v>20</v>
      </c>
      <c r="F41">
        <v>1</v>
      </c>
      <c r="G41">
        <v>3</v>
      </c>
      <c r="H41">
        <v>81</v>
      </c>
      <c r="I41">
        <v>45</v>
      </c>
      <c r="J41">
        <v>1</v>
      </c>
      <c r="K41" s="96" t="s">
        <v>607</v>
      </c>
      <c r="L41">
        <v>4</v>
      </c>
      <c r="M41" t="s">
        <v>1061</v>
      </c>
      <c r="N41">
        <v>272000000</v>
      </c>
      <c r="O41">
        <v>0</v>
      </c>
      <c r="P41">
        <v>0</v>
      </c>
      <c r="Q41">
        <v>0</v>
      </c>
      <c r="R41">
        <v>0</v>
      </c>
      <c r="S41" s="23">
        <v>272000000</v>
      </c>
      <c r="T41">
        <v>202315000</v>
      </c>
      <c r="U41" s="252">
        <v>19000000</v>
      </c>
      <c r="V41" s="243">
        <v>0</v>
      </c>
      <c r="W41">
        <v>0</v>
      </c>
      <c r="X41">
        <v>202315000</v>
      </c>
      <c r="Z41" s="270" t="str">
        <f t="shared" si="1"/>
        <v>4</v>
      </c>
      <c r="AA41" s="265" t="str">
        <f t="shared" si="2"/>
        <v>5</v>
      </c>
      <c r="AB41" s="265" t="str">
        <f t="shared" si="3"/>
        <v>1</v>
      </c>
      <c r="AC41" s="272" t="s">
        <v>1469</v>
      </c>
      <c r="AD41" s="267" t="s">
        <v>1490</v>
      </c>
      <c r="AE41" s="240" t="s">
        <v>1556</v>
      </c>
    </row>
    <row r="42" spans="1:31" ht="24" x14ac:dyDescent="0.25">
      <c r="A42" t="s">
        <v>618</v>
      </c>
      <c r="B42" t="str">
        <f t="shared" si="10"/>
        <v>21</v>
      </c>
      <c r="C42" s="95" t="str">
        <f t="shared" si="8"/>
        <v>045</v>
      </c>
      <c r="D42" t="str">
        <f t="shared" si="9"/>
        <v>SAD21045</v>
      </c>
      <c r="E42">
        <v>21</v>
      </c>
      <c r="F42">
        <v>1</v>
      </c>
      <c r="G42">
        <v>3</v>
      </c>
      <c r="H42">
        <v>11</v>
      </c>
      <c r="I42">
        <v>41</v>
      </c>
      <c r="J42">
        <v>1</v>
      </c>
      <c r="K42" s="96" t="s">
        <v>254</v>
      </c>
      <c r="L42">
        <v>4</v>
      </c>
      <c r="M42" t="s">
        <v>1065</v>
      </c>
      <c r="N42">
        <v>91000000</v>
      </c>
      <c r="O42">
        <v>0</v>
      </c>
      <c r="P42">
        <v>0</v>
      </c>
      <c r="Q42">
        <v>0</v>
      </c>
      <c r="R42">
        <v>0</v>
      </c>
      <c r="S42" s="23">
        <v>91000000</v>
      </c>
      <c r="T42">
        <v>57996200</v>
      </c>
      <c r="U42" s="252">
        <v>24580000</v>
      </c>
      <c r="V42" s="243">
        <v>0</v>
      </c>
      <c r="W42">
        <v>0</v>
      </c>
      <c r="X42">
        <v>57996200</v>
      </c>
      <c r="Z42" s="270" t="str">
        <f t="shared" si="1"/>
        <v>4</v>
      </c>
      <c r="AA42" s="265" t="str">
        <f t="shared" si="2"/>
        <v>1</v>
      </c>
      <c r="AB42" s="265" t="str">
        <f t="shared" si="3"/>
        <v>1</v>
      </c>
      <c r="AC42" s="272" t="s">
        <v>1469</v>
      </c>
      <c r="AD42" s="274" t="s">
        <v>1486</v>
      </c>
      <c r="AE42" s="240" t="s">
        <v>1546</v>
      </c>
    </row>
    <row r="43" spans="1:31" ht="24" x14ac:dyDescent="0.25">
      <c r="A43" t="s">
        <v>618</v>
      </c>
      <c r="B43" t="str">
        <f t="shared" si="10"/>
        <v>21</v>
      </c>
      <c r="C43" s="95" t="str">
        <f t="shared" si="8"/>
        <v>045</v>
      </c>
      <c r="D43" t="str">
        <f t="shared" si="9"/>
        <v>SAD21045</v>
      </c>
      <c r="E43">
        <v>21</v>
      </c>
      <c r="F43">
        <v>1</v>
      </c>
      <c r="G43">
        <v>3</v>
      </c>
      <c r="H43">
        <v>11</v>
      </c>
      <c r="I43">
        <v>41</v>
      </c>
      <c r="J43">
        <v>1</v>
      </c>
      <c r="K43" s="96" t="s">
        <v>254</v>
      </c>
      <c r="L43">
        <v>5</v>
      </c>
      <c r="M43" t="s">
        <v>1065</v>
      </c>
      <c r="N43">
        <v>6000000</v>
      </c>
      <c r="O43">
        <v>0</v>
      </c>
      <c r="P43">
        <v>0</v>
      </c>
      <c r="Q43">
        <v>0</v>
      </c>
      <c r="R43">
        <v>0</v>
      </c>
      <c r="S43" s="23">
        <v>6000000</v>
      </c>
      <c r="T43">
        <v>0</v>
      </c>
      <c r="U43" s="252">
        <v>0</v>
      </c>
      <c r="V43" s="243">
        <v>0</v>
      </c>
      <c r="W43">
        <v>0</v>
      </c>
      <c r="X43">
        <v>0</v>
      </c>
      <c r="Z43" s="270" t="str">
        <f t="shared" si="1"/>
        <v>4</v>
      </c>
      <c r="AA43" s="265" t="str">
        <f t="shared" si="2"/>
        <v>1</v>
      </c>
      <c r="AB43" s="265" t="str">
        <f t="shared" si="3"/>
        <v>1</v>
      </c>
      <c r="AC43" s="272" t="s">
        <v>1469</v>
      </c>
      <c r="AD43" s="274" t="s">
        <v>1486</v>
      </c>
      <c r="AE43" s="240" t="s">
        <v>1546</v>
      </c>
    </row>
    <row r="44" spans="1:31" ht="24" x14ac:dyDescent="0.25">
      <c r="A44" t="s">
        <v>618</v>
      </c>
      <c r="B44" t="str">
        <f t="shared" si="10"/>
        <v>21</v>
      </c>
      <c r="C44" s="95" t="str">
        <f t="shared" si="8"/>
        <v>046</v>
      </c>
      <c r="D44" t="str">
        <f t="shared" si="9"/>
        <v>SAD21046</v>
      </c>
      <c r="E44">
        <v>21</v>
      </c>
      <c r="F44">
        <v>2</v>
      </c>
      <c r="G44">
        <v>3</v>
      </c>
      <c r="H44">
        <v>11</v>
      </c>
      <c r="I44">
        <v>41</v>
      </c>
      <c r="J44">
        <v>2</v>
      </c>
      <c r="K44" s="96" t="s">
        <v>685</v>
      </c>
      <c r="L44">
        <v>3</v>
      </c>
      <c r="M44" t="s">
        <v>1066</v>
      </c>
      <c r="N44">
        <v>66000000</v>
      </c>
      <c r="O44">
        <v>0</v>
      </c>
      <c r="P44">
        <v>0</v>
      </c>
      <c r="Q44">
        <v>0</v>
      </c>
      <c r="R44">
        <v>0</v>
      </c>
      <c r="S44" s="23">
        <v>66000000</v>
      </c>
      <c r="T44">
        <v>59400000</v>
      </c>
      <c r="U44" s="252">
        <v>24915462</v>
      </c>
      <c r="V44" s="243">
        <v>0</v>
      </c>
      <c r="W44">
        <v>0</v>
      </c>
      <c r="X44">
        <v>59400000</v>
      </c>
      <c r="Z44" s="270" t="str">
        <f t="shared" si="1"/>
        <v>4</v>
      </c>
      <c r="AA44" s="265" t="str">
        <f t="shared" si="2"/>
        <v>1</v>
      </c>
      <c r="AB44" s="265" t="str">
        <f t="shared" si="3"/>
        <v>2</v>
      </c>
      <c r="AC44" s="272" t="s">
        <v>1469</v>
      </c>
      <c r="AD44" s="274" t="s">
        <v>1486</v>
      </c>
      <c r="AE44" s="267" t="s">
        <v>1547</v>
      </c>
    </row>
    <row r="45" spans="1:31" ht="24" x14ac:dyDescent="0.25">
      <c r="A45" t="s">
        <v>618</v>
      </c>
      <c r="B45" t="str">
        <f t="shared" si="10"/>
        <v>21</v>
      </c>
      <c r="C45" s="95" t="str">
        <f t="shared" si="8"/>
        <v>046</v>
      </c>
      <c r="D45" t="str">
        <f t="shared" si="9"/>
        <v>SAD21046</v>
      </c>
      <c r="E45">
        <v>21</v>
      </c>
      <c r="F45">
        <v>2</v>
      </c>
      <c r="G45">
        <v>3</v>
      </c>
      <c r="H45">
        <v>11</v>
      </c>
      <c r="I45">
        <v>41</v>
      </c>
      <c r="J45">
        <v>2</v>
      </c>
      <c r="K45" s="96" t="s">
        <v>685</v>
      </c>
      <c r="L45">
        <v>4</v>
      </c>
      <c r="M45" t="s">
        <v>1066</v>
      </c>
      <c r="N45">
        <v>350000000</v>
      </c>
      <c r="O45">
        <v>0</v>
      </c>
      <c r="P45">
        <v>0</v>
      </c>
      <c r="Q45">
        <v>0</v>
      </c>
      <c r="R45">
        <v>0</v>
      </c>
      <c r="S45" s="23">
        <v>350000000</v>
      </c>
      <c r="T45">
        <v>202028630</v>
      </c>
      <c r="U45" s="252">
        <v>77622964</v>
      </c>
      <c r="V45" s="243">
        <v>8756696</v>
      </c>
      <c r="W45">
        <v>8756696</v>
      </c>
      <c r="X45">
        <v>193271934</v>
      </c>
      <c r="Z45" s="270" t="str">
        <f t="shared" si="1"/>
        <v>4</v>
      </c>
      <c r="AA45" s="265" t="str">
        <f t="shared" si="2"/>
        <v>1</v>
      </c>
      <c r="AB45" s="265" t="str">
        <f t="shared" si="3"/>
        <v>2</v>
      </c>
      <c r="AC45" s="272" t="s">
        <v>1469</v>
      </c>
      <c r="AD45" s="274" t="s">
        <v>1486</v>
      </c>
      <c r="AE45" s="267" t="s">
        <v>1547</v>
      </c>
    </row>
    <row r="46" spans="1:31" ht="24" x14ac:dyDescent="0.25">
      <c r="A46" t="s">
        <v>618</v>
      </c>
      <c r="B46" t="str">
        <f t="shared" si="10"/>
        <v>21</v>
      </c>
      <c r="C46" s="95" t="str">
        <f t="shared" si="8"/>
        <v>046</v>
      </c>
      <c r="D46" t="str">
        <f t="shared" si="9"/>
        <v>SAD21046</v>
      </c>
      <c r="E46">
        <v>21</v>
      </c>
      <c r="F46">
        <v>2</v>
      </c>
      <c r="G46">
        <v>3</v>
      </c>
      <c r="H46">
        <v>11</v>
      </c>
      <c r="I46">
        <v>41</v>
      </c>
      <c r="J46">
        <v>2</v>
      </c>
      <c r="K46" s="96" t="s">
        <v>685</v>
      </c>
      <c r="L46">
        <v>6</v>
      </c>
      <c r="M46" t="s">
        <v>1066</v>
      </c>
      <c r="N46">
        <v>63000000</v>
      </c>
      <c r="O46">
        <v>0</v>
      </c>
      <c r="P46">
        <v>0</v>
      </c>
      <c r="Q46">
        <v>0</v>
      </c>
      <c r="R46">
        <v>0</v>
      </c>
      <c r="S46" s="23">
        <v>63000000</v>
      </c>
      <c r="T46">
        <v>13000000</v>
      </c>
      <c r="U46" s="252">
        <v>0</v>
      </c>
      <c r="V46" s="243">
        <v>0</v>
      </c>
      <c r="W46">
        <v>0</v>
      </c>
      <c r="X46">
        <v>13000000</v>
      </c>
      <c r="Z46" s="270" t="str">
        <f t="shared" si="1"/>
        <v>4</v>
      </c>
      <c r="AA46" s="265" t="str">
        <f t="shared" si="2"/>
        <v>1</v>
      </c>
      <c r="AB46" s="265" t="str">
        <f t="shared" si="3"/>
        <v>2</v>
      </c>
      <c r="AC46" s="272" t="s">
        <v>1469</v>
      </c>
      <c r="AD46" s="274" t="s">
        <v>1486</v>
      </c>
      <c r="AE46" s="267" t="s">
        <v>1547</v>
      </c>
    </row>
    <row r="47" spans="1:31" ht="24" x14ac:dyDescent="0.25">
      <c r="A47" t="s">
        <v>618</v>
      </c>
      <c r="B47" t="str">
        <f t="shared" si="10"/>
        <v>21</v>
      </c>
      <c r="C47" s="95" t="str">
        <f t="shared" si="8"/>
        <v>044</v>
      </c>
      <c r="D47" t="str">
        <f t="shared" si="9"/>
        <v>SAD21044</v>
      </c>
      <c r="E47">
        <v>21</v>
      </c>
      <c r="F47">
        <v>3</v>
      </c>
      <c r="G47">
        <v>3</v>
      </c>
      <c r="H47">
        <v>11</v>
      </c>
      <c r="I47">
        <v>41</v>
      </c>
      <c r="J47">
        <v>1</v>
      </c>
      <c r="K47" s="96" t="s">
        <v>263</v>
      </c>
      <c r="L47">
        <v>4</v>
      </c>
      <c r="M47" t="s">
        <v>1067</v>
      </c>
      <c r="N47">
        <v>25000000</v>
      </c>
      <c r="O47">
        <v>0</v>
      </c>
      <c r="P47">
        <v>0</v>
      </c>
      <c r="Q47">
        <v>0</v>
      </c>
      <c r="R47">
        <v>0</v>
      </c>
      <c r="S47" s="23">
        <v>25000000</v>
      </c>
      <c r="T47">
        <v>21250000</v>
      </c>
      <c r="U47" s="252">
        <v>21000000</v>
      </c>
      <c r="V47" s="243">
        <v>0</v>
      </c>
      <c r="W47">
        <v>0</v>
      </c>
      <c r="X47">
        <v>21250000</v>
      </c>
      <c r="Z47" s="270" t="str">
        <f t="shared" si="1"/>
        <v>4</v>
      </c>
      <c r="AA47" s="265" t="str">
        <f t="shared" si="2"/>
        <v>1</v>
      </c>
      <c r="AB47" s="265" t="str">
        <f t="shared" si="3"/>
        <v>1</v>
      </c>
      <c r="AC47" s="272" t="s">
        <v>1469</v>
      </c>
      <c r="AD47" s="274" t="s">
        <v>1486</v>
      </c>
      <c r="AE47" s="240" t="s">
        <v>1546</v>
      </c>
    </row>
    <row r="48" spans="1:31" ht="24" x14ac:dyDescent="0.25">
      <c r="A48" t="s">
        <v>618</v>
      </c>
      <c r="B48" t="str">
        <f t="shared" si="10"/>
        <v>21</v>
      </c>
      <c r="C48" s="95" t="str">
        <f t="shared" si="8"/>
        <v>044</v>
      </c>
      <c r="D48" t="str">
        <f t="shared" si="9"/>
        <v>SAD21044</v>
      </c>
      <c r="E48">
        <v>21</v>
      </c>
      <c r="F48">
        <v>3</v>
      </c>
      <c r="G48">
        <v>3</v>
      </c>
      <c r="H48">
        <v>11</v>
      </c>
      <c r="I48">
        <v>41</v>
      </c>
      <c r="J48">
        <v>2</v>
      </c>
      <c r="K48" s="96" t="s">
        <v>263</v>
      </c>
      <c r="L48">
        <v>4</v>
      </c>
      <c r="M48" t="s">
        <v>1067</v>
      </c>
      <c r="N48">
        <v>78000000</v>
      </c>
      <c r="O48">
        <v>0</v>
      </c>
      <c r="P48">
        <v>0</v>
      </c>
      <c r="Q48">
        <v>0</v>
      </c>
      <c r="R48">
        <v>1398000</v>
      </c>
      <c r="S48" s="23">
        <v>76602000</v>
      </c>
      <c r="T48">
        <v>33524147</v>
      </c>
      <c r="U48" s="252">
        <v>21321557</v>
      </c>
      <c r="V48" s="243">
        <v>679847</v>
      </c>
      <c r="W48">
        <v>679847</v>
      </c>
      <c r="X48">
        <v>32844300</v>
      </c>
      <c r="Z48" s="270" t="str">
        <f t="shared" si="1"/>
        <v>4</v>
      </c>
      <c r="AA48" s="265" t="str">
        <f t="shared" si="2"/>
        <v>1</v>
      </c>
      <c r="AB48" s="265" t="str">
        <f t="shared" si="3"/>
        <v>2</v>
      </c>
      <c r="AC48" s="272" t="s">
        <v>1469</v>
      </c>
      <c r="AD48" s="274" t="s">
        <v>1486</v>
      </c>
      <c r="AE48" s="267" t="s">
        <v>1547</v>
      </c>
    </row>
    <row r="49" spans="1:31" ht="24" x14ac:dyDescent="0.25">
      <c r="A49" t="s">
        <v>618</v>
      </c>
      <c r="B49" t="str">
        <f t="shared" ref="B49:B100" si="11">RIGHT(E49,2)</f>
        <v>21</v>
      </c>
      <c r="C49" s="95" t="str">
        <f t="shared" si="8"/>
        <v>044</v>
      </c>
      <c r="D49" t="str">
        <f t="shared" si="9"/>
        <v>SAD21044</v>
      </c>
      <c r="E49">
        <v>21</v>
      </c>
      <c r="F49">
        <v>3</v>
      </c>
      <c r="G49">
        <v>3</v>
      </c>
      <c r="H49">
        <v>11</v>
      </c>
      <c r="I49">
        <v>41</v>
      </c>
      <c r="J49">
        <v>2</v>
      </c>
      <c r="K49" s="96" t="s">
        <v>263</v>
      </c>
      <c r="L49">
        <v>5</v>
      </c>
      <c r="M49" t="s">
        <v>1067</v>
      </c>
      <c r="N49">
        <v>23000000</v>
      </c>
      <c r="O49">
        <v>0</v>
      </c>
      <c r="P49">
        <v>1398000</v>
      </c>
      <c r="Q49">
        <v>0</v>
      </c>
      <c r="R49">
        <v>0</v>
      </c>
      <c r="S49" s="23">
        <v>24398000</v>
      </c>
      <c r="T49">
        <v>18297851</v>
      </c>
      <c r="U49" s="252">
        <v>18297851</v>
      </c>
      <c r="V49" s="243">
        <v>0</v>
      </c>
      <c r="W49">
        <v>0</v>
      </c>
      <c r="X49">
        <v>18297851</v>
      </c>
      <c r="Z49" s="270" t="str">
        <f t="shared" si="1"/>
        <v>4</v>
      </c>
      <c r="AA49" s="265" t="str">
        <f t="shared" si="2"/>
        <v>1</v>
      </c>
      <c r="AB49" s="265" t="str">
        <f t="shared" si="3"/>
        <v>2</v>
      </c>
      <c r="AC49" s="272" t="s">
        <v>1469</v>
      </c>
      <c r="AD49" s="274" t="s">
        <v>1486</v>
      </c>
      <c r="AE49" s="267" t="s">
        <v>1547</v>
      </c>
    </row>
    <row r="50" spans="1:31" ht="24" x14ac:dyDescent="0.25">
      <c r="A50" t="s">
        <v>618</v>
      </c>
      <c r="B50" t="str">
        <f t="shared" si="11"/>
        <v>21</v>
      </c>
      <c r="C50" s="95" t="str">
        <f t="shared" si="8"/>
        <v>047</v>
      </c>
      <c r="D50" t="str">
        <f t="shared" si="9"/>
        <v>SAD21047</v>
      </c>
      <c r="E50">
        <v>21</v>
      </c>
      <c r="F50">
        <v>4</v>
      </c>
      <c r="G50">
        <v>3</v>
      </c>
      <c r="H50">
        <v>11</v>
      </c>
      <c r="I50">
        <v>41</v>
      </c>
      <c r="J50">
        <v>4</v>
      </c>
      <c r="K50" s="96" t="s">
        <v>265</v>
      </c>
      <c r="L50">
        <v>3</v>
      </c>
      <c r="M50" t="s">
        <v>1068</v>
      </c>
      <c r="N50">
        <v>35000000</v>
      </c>
      <c r="O50">
        <v>0</v>
      </c>
      <c r="P50">
        <v>0</v>
      </c>
      <c r="Q50">
        <v>0</v>
      </c>
      <c r="R50">
        <v>0</v>
      </c>
      <c r="S50" s="23">
        <v>35000000</v>
      </c>
      <c r="T50">
        <v>5222100</v>
      </c>
      <c r="U50" s="252">
        <v>5222100</v>
      </c>
      <c r="V50" s="243">
        <v>0</v>
      </c>
      <c r="W50">
        <v>0</v>
      </c>
      <c r="X50">
        <v>5222100</v>
      </c>
      <c r="Z50" s="270" t="str">
        <f t="shared" si="1"/>
        <v>4</v>
      </c>
      <c r="AA50" s="265" t="str">
        <f t="shared" si="2"/>
        <v>1</v>
      </c>
      <c r="AB50" s="265" t="str">
        <f t="shared" si="3"/>
        <v>4</v>
      </c>
      <c r="AC50" s="272" t="s">
        <v>1469</v>
      </c>
      <c r="AD50" s="274" t="s">
        <v>1486</v>
      </c>
      <c r="AE50" s="240" t="s">
        <v>1548</v>
      </c>
    </row>
    <row r="51" spans="1:31" ht="24" x14ac:dyDescent="0.25">
      <c r="A51" t="s">
        <v>618</v>
      </c>
      <c r="B51" t="str">
        <f t="shared" si="11"/>
        <v>21</v>
      </c>
      <c r="C51" s="95" t="str">
        <f t="shared" si="8"/>
        <v>047</v>
      </c>
      <c r="D51" t="str">
        <f t="shared" si="9"/>
        <v>SAD21047</v>
      </c>
      <c r="E51">
        <v>21</v>
      </c>
      <c r="F51">
        <v>4</v>
      </c>
      <c r="G51">
        <v>3</v>
      </c>
      <c r="H51">
        <v>11</v>
      </c>
      <c r="I51">
        <v>41</v>
      </c>
      <c r="J51">
        <v>4</v>
      </c>
      <c r="K51" s="96" t="s">
        <v>265</v>
      </c>
      <c r="L51">
        <v>4</v>
      </c>
      <c r="M51" t="s">
        <v>1068</v>
      </c>
      <c r="N51">
        <v>101420000</v>
      </c>
      <c r="O51">
        <v>0</v>
      </c>
      <c r="P51">
        <v>0</v>
      </c>
      <c r="Q51">
        <v>0</v>
      </c>
      <c r="R51">
        <v>0</v>
      </c>
      <c r="S51" s="23">
        <v>101420000</v>
      </c>
      <c r="T51">
        <v>101345000</v>
      </c>
      <c r="U51" s="252">
        <v>32046000</v>
      </c>
      <c r="V51" s="243">
        <v>14721000</v>
      </c>
      <c r="W51">
        <v>14721000</v>
      </c>
      <c r="X51">
        <v>86624000</v>
      </c>
      <c r="Z51" s="270" t="str">
        <f t="shared" si="1"/>
        <v>4</v>
      </c>
      <c r="AA51" s="265" t="str">
        <f t="shared" si="2"/>
        <v>1</v>
      </c>
      <c r="AB51" s="265" t="str">
        <f t="shared" si="3"/>
        <v>4</v>
      </c>
      <c r="AC51" s="272" t="s">
        <v>1469</v>
      </c>
      <c r="AD51" s="274" t="s">
        <v>1486</v>
      </c>
      <c r="AE51" s="240" t="s">
        <v>1548</v>
      </c>
    </row>
    <row r="52" spans="1:31" ht="24" x14ac:dyDescent="0.25">
      <c r="A52" t="s">
        <v>618</v>
      </c>
      <c r="B52" t="str">
        <f t="shared" si="11"/>
        <v>21</v>
      </c>
      <c r="C52" s="95" t="str">
        <f t="shared" si="8"/>
        <v>047</v>
      </c>
      <c r="D52" t="str">
        <f t="shared" si="9"/>
        <v>SAD21047</v>
      </c>
      <c r="E52">
        <v>21</v>
      </c>
      <c r="F52">
        <v>5</v>
      </c>
      <c r="G52">
        <v>3</v>
      </c>
      <c r="H52">
        <v>22</v>
      </c>
      <c r="I52">
        <v>41</v>
      </c>
      <c r="J52">
        <v>4</v>
      </c>
      <c r="K52" s="96" t="s">
        <v>265</v>
      </c>
      <c r="L52">
        <v>3</v>
      </c>
      <c r="M52" t="s">
        <v>1069</v>
      </c>
      <c r="N52">
        <v>10000000</v>
      </c>
      <c r="O52">
        <v>0</v>
      </c>
      <c r="P52">
        <v>0</v>
      </c>
      <c r="Q52">
        <v>0</v>
      </c>
      <c r="R52">
        <v>0</v>
      </c>
      <c r="S52" s="23">
        <v>10000000</v>
      </c>
      <c r="T52">
        <v>8000000</v>
      </c>
      <c r="U52" s="252">
        <v>8000000</v>
      </c>
      <c r="V52" s="243">
        <v>0</v>
      </c>
      <c r="W52">
        <v>0</v>
      </c>
      <c r="X52">
        <v>8000000</v>
      </c>
      <c r="Z52" s="270" t="str">
        <f t="shared" si="1"/>
        <v>4</v>
      </c>
      <c r="AA52" s="265" t="str">
        <f t="shared" si="2"/>
        <v>1</v>
      </c>
      <c r="AB52" s="265" t="str">
        <f t="shared" si="3"/>
        <v>4</v>
      </c>
      <c r="AC52" s="272" t="s">
        <v>1469</v>
      </c>
      <c r="AD52" s="274" t="s">
        <v>1486</v>
      </c>
      <c r="AE52" s="240" t="s">
        <v>1548</v>
      </c>
    </row>
    <row r="53" spans="1:31" ht="24" x14ac:dyDescent="0.25">
      <c r="A53" t="s">
        <v>618</v>
      </c>
      <c r="B53" t="str">
        <f t="shared" si="11"/>
        <v>21</v>
      </c>
      <c r="C53" s="95" t="str">
        <f t="shared" si="8"/>
        <v>047</v>
      </c>
      <c r="D53" t="str">
        <f t="shared" si="9"/>
        <v>SAD21047</v>
      </c>
      <c r="E53">
        <v>21</v>
      </c>
      <c r="F53">
        <v>5</v>
      </c>
      <c r="G53">
        <v>3</v>
      </c>
      <c r="H53">
        <v>22</v>
      </c>
      <c r="I53">
        <v>41</v>
      </c>
      <c r="J53">
        <v>4</v>
      </c>
      <c r="K53" s="96" t="s">
        <v>265</v>
      </c>
      <c r="L53">
        <v>4</v>
      </c>
      <c r="M53" t="s">
        <v>1069</v>
      </c>
      <c r="N53">
        <v>372245694</v>
      </c>
      <c r="O53">
        <v>0</v>
      </c>
      <c r="P53">
        <v>0</v>
      </c>
      <c r="Q53">
        <v>0</v>
      </c>
      <c r="R53">
        <v>0</v>
      </c>
      <c r="S53" s="23">
        <v>372245694</v>
      </c>
      <c r="T53">
        <v>155040940</v>
      </c>
      <c r="U53" s="252">
        <v>120025340</v>
      </c>
      <c r="V53" s="243">
        <v>12261950</v>
      </c>
      <c r="W53">
        <v>5524450</v>
      </c>
      <c r="X53">
        <v>142778990</v>
      </c>
      <c r="Z53" s="270" t="str">
        <f t="shared" si="1"/>
        <v>4</v>
      </c>
      <c r="AA53" s="265" t="str">
        <f t="shared" si="2"/>
        <v>1</v>
      </c>
      <c r="AB53" s="265" t="str">
        <f t="shared" si="3"/>
        <v>4</v>
      </c>
      <c r="AC53" s="272" t="s">
        <v>1469</v>
      </c>
      <c r="AD53" s="274" t="s">
        <v>1486</v>
      </c>
      <c r="AE53" s="240" t="s">
        <v>1548</v>
      </c>
    </row>
    <row r="54" spans="1:31" ht="24" x14ac:dyDescent="0.25">
      <c r="A54" t="s">
        <v>618</v>
      </c>
      <c r="B54" t="str">
        <f t="shared" si="11"/>
        <v>21</v>
      </c>
      <c r="C54" s="95" t="str">
        <f t="shared" si="8"/>
        <v>047</v>
      </c>
      <c r="D54" t="str">
        <f t="shared" si="9"/>
        <v>SAD21047</v>
      </c>
      <c r="E54">
        <v>21</v>
      </c>
      <c r="F54">
        <v>5</v>
      </c>
      <c r="G54">
        <v>3</v>
      </c>
      <c r="H54">
        <v>22</v>
      </c>
      <c r="I54">
        <v>41</v>
      </c>
      <c r="J54">
        <v>4</v>
      </c>
      <c r="K54" s="96" t="s">
        <v>265</v>
      </c>
      <c r="L54">
        <v>13</v>
      </c>
      <c r="M54" t="s">
        <v>1070</v>
      </c>
      <c r="N54">
        <v>1200000</v>
      </c>
      <c r="O54">
        <v>0</v>
      </c>
      <c r="P54">
        <v>0</v>
      </c>
      <c r="Q54">
        <v>0</v>
      </c>
      <c r="R54">
        <v>0</v>
      </c>
      <c r="S54" s="23">
        <v>1200000</v>
      </c>
      <c r="T54">
        <v>0</v>
      </c>
      <c r="U54" s="252">
        <v>0</v>
      </c>
      <c r="V54" s="243">
        <v>0</v>
      </c>
      <c r="W54">
        <v>0</v>
      </c>
      <c r="X54">
        <v>0</v>
      </c>
      <c r="Z54" s="270" t="str">
        <f t="shared" si="1"/>
        <v>4</v>
      </c>
      <c r="AA54" s="265" t="str">
        <f t="shared" si="2"/>
        <v>1</v>
      </c>
      <c r="AB54" s="265" t="str">
        <f t="shared" si="3"/>
        <v>4</v>
      </c>
      <c r="AC54" s="272" t="s">
        <v>1469</v>
      </c>
      <c r="AD54" s="274" t="s">
        <v>1486</v>
      </c>
      <c r="AE54" s="240" t="s">
        <v>1548</v>
      </c>
    </row>
    <row r="55" spans="1:31" ht="24" x14ac:dyDescent="0.25">
      <c r="A55" t="s">
        <v>618</v>
      </c>
      <c r="B55" t="str">
        <f t="shared" si="11"/>
        <v>21</v>
      </c>
      <c r="C55" s="95" t="str">
        <f t="shared" si="8"/>
        <v>047</v>
      </c>
      <c r="D55" t="str">
        <f t="shared" si="9"/>
        <v>SAD21047</v>
      </c>
      <c r="E55">
        <v>21</v>
      </c>
      <c r="F55">
        <v>5</v>
      </c>
      <c r="G55">
        <v>3</v>
      </c>
      <c r="H55">
        <v>82</v>
      </c>
      <c r="I55">
        <v>41</v>
      </c>
      <c r="J55">
        <v>4</v>
      </c>
      <c r="K55" s="96" t="s">
        <v>265</v>
      </c>
      <c r="L55">
        <v>4</v>
      </c>
      <c r="M55" t="s">
        <v>1069</v>
      </c>
      <c r="N55">
        <v>0</v>
      </c>
      <c r="O55">
        <v>89075627</v>
      </c>
      <c r="P55">
        <v>0</v>
      </c>
      <c r="Q55">
        <v>0</v>
      </c>
      <c r="R55">
        <v>0</v>
      </c>
      <c r="S55" s="23">
        <v>89075627</v>
      </c>
      <c r="T55">
        <v>36197000</v>
      </c>
      <c r="U55" s="252">
        <v>36197000</v>
      </c>
      <c r="V55" s="243">
        <v>0</v>
      </c>
      <c r="W55">
        <v>0</v>
      </c>
      <c r="X55">
        <v>36197000</v>
      </c>
      <c r="Z55" s="270" t="str">
        <f t="shared" si="1"/>
        <v>4</v>
      </c>
      <c r="AA55" s="265" t="str">
        <f t="shared" si="2"/>
        <v>1</v>
      </c>
      <c r="AB55" s="265" t="str">
        <f t="shared" si="3"/>
        <v>4</v>
      </c>
      <c r="AC55" s="272" t="s">
        <v>1469</v>
      </c>
      <c r="AD55" s="274" t="s">
        <v>1486</v>
      </c>
      <c r="AE55" s="240" t="s">
        <v>1548</v>
      </c>
    </row>
    <row r="56" spans="1:31" ht="24" x14ac:dyDescent="0.25">
      <c r="A56" t="s">
        <v>618</v>
      </c>
      <c r="B56" t="str">
        <f t="shared" si="11"/>
        <v>21</v>
      </c>
      <c r="C56" s="95" t="str">
        <f t="shared" si="8"/>
        <v>047</v>
      </c>
      <c r="D56" t="str">
        <f t="shared" si="9"/>
        <v>SAD21047</v>
      </c>
      <c r="E56">
        <v>21</v>
      </c>
      <c r="F56">
        <v>5</v>
      </c>
      <c r="G56">
        <v>3</v>
      </c>
      <c r="H56">
        <v>82</v>
      </c>
      <c r="I56">
        <v>41</v>
      </c>
      <c r="J56">
        <v>4</v>
      </c>
      <c r="K56" s="96" t="s">
        <v>265</v>
      </c>
      <c r="L56">
        <v>13</v>
      </c>
      <c r="M56" t="s">
        <v>1070</v>
      </c>
      <c r="N56">
        <v>0</v>
      </c>
      <c r="O56">
        <v>4259302</v>
      </c>
      <c r="P56">
        <v>0</v>
      </c>
      <c r="Q56">
        <v>0</v>
      </c>
      <c r="R56">
        <v>0</v>
      </c>
      <c r="S56" s="23">
        <v>4259302</v>
      </c>
      <c r="T56">
        <v>0</v>
      </c>
      <c r="U56" s="252">
        <v>0</v>
      </c>
      <c r="V56" s="243">
        <v>0</v>
      </c>
      <c r="W56">
        <v>0</v>
      </c>
      <c r="X56">
        <v>0</v>
      </c>
      <c r="Z56" s="270" t="str">
        <f t="shared" si="1"/>
        <v>4</v>
      </c>
      <c r="AA56" s="265" t="str">
        <f t="shared" si="2"/>
        <v>1</v>
      </c>
      <c r="AB56" s="265" t="str">
        <f t="shared" si="3"/>
        <v>4</v>
      </c>
      <c r="AC56" s="272" t="s">
        <v>1469</v>
      </c>
      <c r="AD56" s="274" t="s">
        <v>1486</v>
      </c>
      <c r="AE56" s="240" t="s">
        <v>1548</v>
      </c>
    </row>
    <row r="57" spans="1:31" ht="24" x14ac:dyDescent="0.25">
      <c r="A57" t="s">
        <v>618</v>
      </c>
      <c r="B57" t="str">
        <f t="shared" si="11"/>
        <v>21</v>
      </c>
      <c r="C57" s="95" t="str">
        <f t="shared" si="8"/>
        <v>047</v>
      </c>
      <c r="D57" t="str">
        <f t="shared" si="9"/>
        <v>SAD21047</v>
      </c>
      <c r="E57">
        <v>21</v>
      </c>
      <c r="F57">
        <v>6</v>
      </c>
      <c r="G57">
        <v>3</v>
      </c>
      <c r="H57">
        <v>11</v>
      </c>
      <c r="I57">
        <v>41</v>
      </c>
      <c r="J57">
        <v>4</v>
      </c>
      <c r="K57" s="96" t="s">
        <v>265</v>
      </c>
      <c r="L57">
        <v>3</v>
      </c>
      <c r="M57" t="s">
        <v>1068</v>
      </c>
      <c r="N57">
        <v>28000000</v>
      </c>
      <c r="O57">
        <v>0</v>
      </c>
      <c r="P57">
        <v>0</v>
      </c>
      <c r="Q57">
        <v>0</v>
      </c>
      <c r="R57">
        <v>0</v>
      </c>
      <c r="S57" s="23">
        <v>28000000</v>
      </c>
      <c r="T57">
        <v>0</v>
      </c>
      <c r="U57" s="252">
        <v>0</v>
      </c>
      <c r="V57" s="243">
        <v>0</v>
      </c>
      <c r="W57">
        <v>0</v>
      </c>
      <c r="X57">
        <v>0</v>
      </c>
      <c r="Z57" s="270" t="str">
        <f t="shared" si="1"/>
        <v>4</v>
      </c>
      <c r="AA57" s="265" t="str">
        <f t="shared" si="2"/>
        <v>1</v>
      </c>
      <c r="AB57" s="265" t="str">
        <f t="shared" si="3"/>
        <v>4</v>
      </c>
      <c r="AC57" s="272" t="s">
        <v>1469</v>
      </c>
      <c r="AD57" s="274" t="s">
        <v>1486</v>
      </c>
      <c r="AE57" s="240" t="s">
        <v>1548</v>
      </c>
    </row>
    <row r="58" spans="1:31" ht="24" x14ac:dyDescent="0.25">
      <c r="A58" t="s">
        <v>618</v>
      </c>
      <c r="B58" t="str">
        <f t="shared" si="11"/>
        <v>21</v>
      </c>
      <c r="C58" s="95" t="str">
        <f t="shared" si="8"/>
        <v>047</v>
      </c>
      <c r="D58" t="str">
        <f t="shared" si="9"/>
        <v>SAD21047</v>
      </c>
      <c r="E58">
        <v>21</v>
      </c>
      <c r="F58">
        <v>6</v>
      </c>
      <c r="G58">
        <v>3</v>
      </c>
      <c r="H58">
        <v>11</v>
      </c>
      <c r="I58">
        <v>41</v>
      </c>
      <c r="J58">
        <v>4</v>
      </c>
      <c r="K58" s="96" t="s">
        <v>265</v>
      </c>
      <c r="L58">
        <v>4</v>
      </c>
      <c r="M58" t="s">
        <v>1068</v>
      </c>
      <c r="N58">
        <v>26500000</v>
      </c>
      <c r="O58">
        <v>0</v>
      </c>
      <c r="P58">
        <v>0</v>
      </c>
      <c r="Q58">
        <v>0</v>
      </c>
      <c r="R58">
        <v>0</v>
      </c>
      <c r="S58" s="23">
        <v>26500000</v>
      </c>
      <c r="T58">
        <v>7000000</v>
      </c>
      <c r="U58" s="252">
        <v>7000000</v>
      </c>
      <c r="V58" s="243">
        <v>0</v>
      </c>
      <c r="W58">
        <v>0</v>
      </c>
      <c r="X58">
        <v>7000000</v>
      </c>
      <c r="Z58" s="270" t="str">
        <f t="shared" si="1"/>
        <v>4</v>
      </c>
      <c r="AA58" s="265" t="str">
        <f t="shared" si="2"/>
        <v>1</v>
      </c>
      <c r="AB58" s="265" t="str">
        <f t="shared" si="3"/>
        <v>4</v>
      </c>
      <c r="AC58" s="272" t="s">
        <v>1469</v>
      </c>
      <c r="AD58" s="274" t="s">
        <v>1486</v>
      </c>
      <c r="AE58" s="240" t="s">
        <v>1548</v>
      </c>
    </row>
    <row r="59" spans="1:31" ht="24" x14ac:dyDescent="0.25">
      <c r="A59" t="s">
        <v>618</v>
      </c>
      <c r="B59" t="str">
        <f t="shared" si="11"/>
        <v>21</v>
      </c>
      <c r="C59" s="95" t="str">
        <f t="shared" si="8"/>
        <v>047</v>
      </c>
      <c r="D59" t="str">
        <f t="shared" si="9"/>
        <v>SAD21047</v>
      </c>
      <c r="E59">
        <v>21</v>
      </c>
      <c r="F59">
        <v>6</v>
      </c>
      <c r="G59">
        <v>3</v>
      </c>
      <c r="H59">
        <v>22</v>
      </c>
      <c r="I59">
        <v>41</v>
      </c>
      <c r="J59">
        <v>4</v>
      </c>
      <c r="K59" s="96" t="s">
        <v>265</v>
      </c>
      <c r="L59">
        <v>23</v>
      </c>
      <c r="M59" t="s">
        <v>1071</v>
      </c>
      <c r="N59">
        <v>39899091</v>
      </c>
      <c r="O59">
        <v>0</v>
      </c>
      <c r="P59">
        <v>0</v>
      </c>
      <c r="Q59">
        <v>0</v>
      </c>
      <c r="R59">
        <v>0</v>
      </c>
      <c r="S59" s="23">
        <v>39899091</v>
      </c>
      <c r="T59">
        <v>17774274.5</v>
      </c>
      <c r="U59" s="252">
        <v>17725574.5</v>
      </c>
      <c r="V59" s="243">
        <v>0</v>
      </c>
      <c r="W59">
        <v>0</v>
      </c>
      <c r="X59">
        <v>17774274.5</v>
      </c>
      <c r="Z59" s="270" t="str">
        <f t="shared" si="1"/>
        <v>4</v>
      </c>
      <c r="AA59" s="265" t="str">
        <f t="shared" si="2"/>
        <v>1</v>
      </c>
      <c r="AB59" s="265" t="str">
        <f t="shared" si="3"/>
        <v>4</v>
      </c>
      <c r="AC59" s="272" t="s">
        <v>1469</v>
      </c>
      <c r="AD59" s="274" t="s">
        <v>1486</v>
      </c>
      <c r="AE59" s="240" t="s">
        <v>1548</v>
      </c>
    </row>
    <row r="60" spans="1:31" ht="24" x14ac:dyDescent="0.25">
      <c r="A60" t="s">
        <v>618</v>
      </c>
      <c r="B60" t="str">
        <f t="shared" si="11"/>
        <v>21</v>
      </c>
      <c r="C60" s="95" t="str">
        <f t="shared" si="8"/>
        <v>047</v>
      </c>
      <c r="D60" t="str">
        <f t="shared" si="9"/>
        <v>SAD21047</v>
      </c>
      <c r="E60">
        <v>21</v>
      </c>
      <c r="F60">
        <v>6</v>
      </c>
      <c r="G60">
        <v>3</v>
      </c>
      <c r="H60">
        <v>82</v>
      </c>
      <c r="I60">
        <v>41</v>
      </c>
      <c r="J60">
        <v>4</v>
      </c>
      <c r="K60" s="96" t="s">
        <v>265</v>
      </c>
      <c r="L60">
        <v>23</v>
      </c>
      <c r="M60" t="s">
        <v>1071</v>
      </c>
      <c r="N60">
        <v>0</v>
      </c>
      <c r="O60">
        <v>7764227</v>
      </c>
      <c r="P60">
        <v>0</v>
      </c>
      <c r="Q60">
        <v>0</v>
      </c>
      <c r="R60">
        <v>0</v>
      </c>
      <c r="S60" s="23">
        <v>7764227</v>
      </c>
      <c r="T60">
        <v>0</v>
      </c>
      <c r="U60" s="252">
        <v>0</v>
      </c>
      <c r="V60" s="243">
        <v>0</v>
      </c>
      <c r="W60">
        <v>0</v>
      </c>
      <c r="X60">
        <v>0</v>
      </c>
      <c r="Z60" s="270" t="str">
        <f t="shared" si="1"/>
        <v>4</v>
      </c>
      <c r="AA60" s="265" t="str">
        <f t="shared" si="2"/>
        <v>1</v>
      </c>
      <c r="AB60" s="265" t="str">
        <f t="shared" si="3"/>
        <v>4</v>
      </c>
      <c r="AC60" s="272" t="s">
        <v>1469</v>
      </c>
      <c r="AD60" s="274" t="s">
        <v>1486</v>
      </c>
      <c r="AE60" s="240" t="s">
        <v>1548</v>
      </c>
    </row>
    <row r="61" spans="1:31" ht="24" x14ac:dyDescent="0.25">
      <c r="A61" t="s">
        <v>619</v>
      </c>
      <c r="B61" t="str">
        <f t="shared" si="11"/>
        <v>22</v>
      </c>
      <c r="C61" s="95" t="str">
        <f t="shared" si="8"/>
        <v>093</v>
      </c>
      <c r="D61" t="str">
        <f t="shared" si="9"/>
        <v>PLA22093</v>
      </c>
      <c r="E61">
        <v>22</v>
      </c>
      <c r="F61">
        <v>1</v>
      </c>
      <c r="G61">
        <v>3</v>
      </c>
      <c r="H61">
        <v>11</v>
      </c>
      <c r="I61">
        <v>41</v>
      </c>
      <c r="J61">
        <v>6</v>
      </c>
      <c r="K61" s="96" t="s">
        <v>223</v>
      </c>
      <c r="L61">
        <v>3</v>
      </c>
      <c r="M61" t="s">
        <v>1072</v>
      </c>
      <c r="N61">
        <v>14000000</v>
      </c>
      <c r="O61">
        <v>0</v>
      </c>
      <c r="P61">
        <v>0</v>
      </c>
      <c r="Q61">
        <v>0</v>
      </c>
      <c r="R61">
        <v>0</v>
      </c>
      <c r="S61" s="23">
        <v>14000000</v>
      </c>
      <c r="T61">
        <v>0</v>
      </c>
      <c r="U61" s="252">
        <v>0</v>
      </c>
      <c r="V61" s="243">
        <v>0</v>
      </c>
      <c r="W61">
        <v>0</v>
      </c>
      <c r="X61">
        <v>0</v>
      </c>
      <c r="Z61" s="270" t="str">
        <f t="shared" si="1"/>
        <v>4</v>
      </c>
      <c r="AA61" s="265" t="str">
        <f t="shared" si="2"/>
        <v>1</v>
      </c>
      <c r="AB61" s="265" t="str">
        <f t="shared" si="3"/>
        <v>6</v>
      </c>
      <c r="AC61" s="272" t="s">
        <v>1469</v>
      </c>
      <c r="AD61" s="274" t="s">
        <v>1486</v>
      </c>
      <c r="AE61" s="267" t="s">
        <v>1550</v>
      </c>
    </row>
    <row r="62" spans="1:31" ht="24" x14ac:dyDescent="0.25">
      <c r="A62" t="s">
        <v>619</v>
      </c>
      <c r="B62" t="str">
        <f t="shared" si="11"/>
        <v>22</v>
      </c>
      <c r="C62" s="95" t="str">
        <f t="shared" si="8"/>
        <v>093</v>
      </c>
      <c r="D62" t="str">
        <f t="shared" si="9"/>
        <v>PLA22093</v>
      </c>
      <c r="E62">
        <v>22</v>
      </c>
      <c r="F62">
        <v>1</v>
      </c>
      <c r="G62">
        <v>3</v>
      </c>
      <c r="H62">
        <v>11</v>
      </c>
      <c r="I62">
        <v>41</v>
      </c>
      <c r="J62">
        <v>6</v>
      </c>
      <c r="K62" s="96" t="s">
        <v>223</v>
      </c>
      <c r="L62">
        <v>4</v>
      </c>
      <c r="M62" t="s">
        <v>1072</v>
      </c>
      <c r="N62">
        <v>4000000</v>
      </c>
      <c r="O62">
        <v>0</v>
      </c>
      <c r="P62">
        <v>0</v>
      </c>
      <c r="Q62">
        <v>0</v>
      </c>
      <c r="R62">
        <v>0</v>
      </c>
      <c r="S62" s="23">
        <v>4000000</v>
      </c>
      <c r="T62">
        <v>956400</v>
      </c>
      <c r="U62" s="252">
        <v>956400</v>
      </c>
      <c r="V62" s="243">
        <v>832600</v>
      </c>
      <c r="W62">
        <v>832600</v>
      </c>
      <c r="X62">
        <v>123800</v>
      </c>
      <c r="Z62" s="270" t="str">
        <f t="shared" si="1"/>
        <v>4</v>
      </c>
      <c r="AA62" s="265" t="str">
        <f t="shared" si="2"/>
        <v>1</v>
      </c>
      <c r="AB62" s="265" t="str">
        <f t="shared" si="3"/>
        <v>6</v>
      </c>
      <c r="AC62" s="272" t="s">
        <v>1469</v>
      </c>
      <c r="AD62" s="274" t="s">
        <v>1486</v>
      </c>
      <c r="AE62" s="267" t="s">
        <v>1550</v>
      </c>
    </row>
    <row r="63" spans="1:31" ht="24" x14ac:dyDescent="0.25">
      <c r="A63" t="s">
        <v>619</v>
      </c>
      <c r="B63" t="str">
        <f t="shared" si="11"/>
        <v>22</v>
      </c>
      <c r="C63" s="95" t="str">
        <f t="shared" si="8"/>
        <v>094</v>
      </c>
      <c r="D63" t="str">
        <f t="shared" si="9"/>
        <v>PLA22094</v>
      </c>
      <c r="E63">
        <v>22</v>
      </c>
      <c r="F63">
        <v>1</v>
      </c>
      <c r="G63">
        <v>3</v>
      </c>
      <c r="H63">
        <v>11</v>
      </c>
      <c r="I63">
        <v>41</v>
      </c>
      <c r="J63">
        <v>6</v>
      </c>
      <c r="K63" s="96" t="s">
        <v>714</v>
      </c>
      <c r="L63">
        <v>4</v>
      </c>
      <c r="M63" t="s">
        <v>13</v>
      </c>
      <c r="N63">
        <v>130000000</v>
      </c>
      <c r="O63">
        <v>0</v>
      </c>
      <c r="P63">
        <v>0</v>
      </c>
      <c r="Q63">
        <v>0</v>
      </c>
      <c r="R63">
        <v>0</v>
      </c>
      <c r="S63" s="23">
        <v>130000000</v>
      </c>
      <c r="T63">
        <v>60394101</v>
      </c>
      <c r="U63" s="252">
        <v>60394101</v>
      </c>
      <c r="V63" s="243">
        <v>20876099</v>
      </c>
      <c r="W63">
        <v>20876099</v>
      </c>
      <c r="X63">
        <v>39518002</v>
      </c>
      <c r="Z63" s="270" t="str">
        <f t="shared" si="1"/>
        <v>4</v>
      </c>
      <c r="AA63" s="265" t="str">
        <f t="shared" si="2"/>
        <v>1</v>
      </c>
      <c r="AB63" s="265" t="str">
        <f t="shared" si="3"/>
        <v>6</v>
      </c>
      <c r="AC63" s="272" t="s">
        <v>1469</v>
      </c>
      <c r="AD63" s="274" t="s">
        <v>1486</v>
      </c>
      <c r="AE63" s="267" t="s">
        <v>1550</v>
      </c>
    </row>
    <row r="64" spans="1:31" ht="24" x14ac:dyDescent="0.25">
      <c r="A64" t="s">
        <v>619</v>
      </c>
      <c r="B64" t="str">
        <f t="shared" si="11"/>
        <v>22</v>
      </c>
      <c r="C64" s="95" t="str">
        <f t="shared" si="8"/>
        <v>094</v>
      </c>
      <c r="D64" t="str">
        <f t="shared" si="9"/>
        <v>PLA22094</v>
      </c>
      <c r="E64">
        <v>22</v>
      </c>
      <c r="F64">
        <v>1</v>
      </c>
      <c r="G64">
        <v>3</v>
      </c>
      <c r="H64">
        <v>11</v>
      </c>
      <c r="I64">
        <v>41</v>
      </c>
      <c r="J64">
        <v>6</v>
      </c>
      <c r="K64" s="96" t="s">
        <v>714</v>
      </c>
      <c r="L64">
        <v>5</v>
      </c>
      <c r="M64" t="s">
        <v>13</v>
      </c>
      <c r="N64">
        <v>63000000</v>
      </c>
      <c r="O64">
        <v>0</v>
      </c>
      <c r="P64">
        <v>0</v>
      </c>
      <c r="Q64">
        <v>0</v>
      </c>
      <c r="R64">
        <v>0</v>
      </c>
      <c r="S64" s="23">
        <v>63000000</v>
      </c>
      <c r="T64">
        <v>61498591</v>
      </c>
      <c r="U64" s="252">
        <v>61498591</v>
      </c>
      <c r="V64" s="243">
        <v>11181562</v>
      </c>
      <c r="W64">
        <v>11181562</v>
      </c>
      <c r="X64">
        <v>50317029</v>
      </c>
      <c r="Z64" s="270" t="str">
        <f t="shared" si="1"/>
        <v>4</v>
      </c>
      <c r="AA64" s="265" t="str">
        <f t="shared" si="2"/>
        <v>1</v>
      </c>
      <c r="AB64" s="265" t="str">
        <f t="shared" si="3"/>
        <v>6</v>
      </c>
      <c r="AC64" s="272" t="s">
        <v>1469</v>
      </c>
      <c r="AD64" s="274" t="s">
        <v>1486</v>
      </c>
      <c r="AE64" s="267" t="s">
        <v>1550</v>
      </c>
    </row>
    <row r="65" spans="1:31" ht="24" x14ac:dyDescent="0.25">
      <c r="A65" t="s">
        <v>619</v>
      </c>
      <c r="B65" t="str">
        <f t="shared" si="11"/>
        <v>22</v>
      </c>
      <c r="C65" s="95" t="str">
        <f t="shared" si="8"/>
        <v>095</v>
      </c>
      <c r="D65" t="str">
        <f t="shared" si="9"/>
        <v>PLA22095</v>
      </c>
      <c r="E65">
        <v>22</v>
      </c>
      <c r="F65">
        <v>1</v>
      </c>
      <c r="G65">
        <v>3</v>
      </c>
      <c r="H65">
        <v>11</v>
      </c>
      <c r="I65">
        <v>41</v>
      </c>
      <c r="J65">
        <v>6</v>
      </c>
      <c r="K65" s="96" t="s">
        <v>227</v>
      </c>
      <c r="L65">
        <v>4</v>
      </c>
      <c r="M65" t="s">
        <v>1073</v>
      </c>
      <c r="N65">
        <v>95000000</v>
      </c>
      <c r="O65">
        <v>0</v>
      </c>
      <c r="P65">
        <v>0</v>
      </c>
      <c r="Q65">
        <v>0</v>
      </c>
      <c r="R65">
        <v>0</v>
      </c>
      <c r="S65" s="23">
        <v>95000000</v>
      </c>
      <c r="T65">
        <v>0</v>
      </c>
      <c r="U65" s="252">
        <v>0</v>
      </c>
      <c r="V65" s="243">
        <v>0</v>
      </c>
      <c r="W65">
        <v>0</v>
      </c>
      <c r="X65">
        <v>0</v>
      </c>
      <c r="Z65" s="270" t="str">
        <f t="shared" si="1"/>
        <v>4</v>
      </c>
      <c r="AA65" s="265" t="str">
        <f t="shared" si="2"/>
        <v>1</v>
      </c>
      <c r="AB65" s="265" t="str">
        <f t="shared" si="3"/>
        <v>6</v>
      </c>
      <c r="AC65" s="272" t="s">
        <v>1469</v>
      </c>
      <c r="AD65" s="274" t="s">
        <v>1486</v>
      </c>
      <c r="AE65" s="267" t="s">
        <v>1550</v>
      </c>
    </row>
    <row r="66" spans="1:31" ht="24" x14ac:dyDescent="0.25">
      <c r="A66" t="s">
        <v>619</v>
      </c>
      <c r="B66" t="str">
        <f t="shared" si="11"/>
        <v>22</v>
      </c>
      <c r="C66" s="95" t="str">
        <f t="shared" si="8"/>
        <v>096</v>
      </c>
      <c r="D66" t="str">
        <f t="shared" si="9"/>
        <v>PLA22096</v>
      </c>
      <c r="E66">
        <v>22</v>
      </c>
      <c r="F66">
        <v>1</v>
      </c>
      <c r="G66">
        <v>3</v>
      </c>
      <c r="H66">
        <v>11</v>
      </c>
      <c r="I66">
        <v>41</v>
      </c>
      <c r="J66">
        <v>7</v>
      </c>
      <c r="K66" s="96" t="s">
        <v>229</v>
      </c>
      <c r="L66">
        <v>3</v>
      </c>
      <c r="M66" t="s">
        <v>1074</v>
      </c>
      <c r="N66">
        <v>30000000</v>
      </c>
      <c r="O66">
        <v>0</v>
      </c>
      <c r="P66">
        <v>0</v>
      </c>
      <c r="Q66">
        <v>0</v>
      </c>
      <c r="R66">
        <v>0</v>
      </c>
      <c r="S66" s="23">
        <v>30000000</v>
      </c>
      <c r="T66">
        <v>19035936</v>
      </c>
      <c r="U66" s="252">
        <v>19035936</v>
      </c>
      <c r="V66" s="243">
        <v>0</v>
      </c>
      <c r="W66">
        <v>0</v>
      </c>
      <c r="X66">
        <v>19035936</v>
      </c>
      <c r="Z66" s="270" t="str">
        <f t="shared" si="1"/>
        <v>4</v>
      </c>
      <c r="AA66" s="265" t="str">
        <f t="shared" si="2"/>
        <v>1</v>
      </c>
      <c r="AB66" s="265" t="str">
        <f t="shared" si="3"/>
        <v>7</v>
      </c>
      <c r="AC66" s="272" t="s">
        <v>1469</v>
      </c>
      <c r="AD66" s="274" t="s">
        <v>1486</v>
      </c>
      <c r="AE66" s="267" t="s">
        <v>1547</v>
      </c>
    </row>
    <row r="67" spans="1:31" ht="24" x14ac:dyDescent="0.25">
      <c r="A67" t="s">
        <v>619</v>
      </c>
      <c r="B67" t="str">
        <f t="shared" si="11"/>
        <v>22</v>
      </c>
      <c r="C67" s="95" t="str">
        <f t="shared" si="8"/>
        <v>096</v>
      </c>
      <c r="D67" t="str">
        <f t="shared" si="9"/>
        <v>PLA22096</v>
      </c>
      <c r="E67">
        <v>22</v>
      </c>
      <c r="F67">
        <v>1</v>
      </c>
      <c r="G67">
        <v>3</v>
      </c>
      <c r="H67">
        <v>11</v>
      </c>
      <c r="I67">
        <v>41</v>
      </c>
      <c r="J67">
        <v>7</v>
      </c>
      <c r="K67" s="96" t="s">
        <v>229</v>
      </c>
      <c r="L67">
        <v>4</v>
      </c>
      <c r="M67" t="s">
        <v>1074</v>
      </c>
      <c r="N67">
        <v>95000000</v>
      </c>
      <c r="O67">
        <v>0</v>
      </c>
      <c r="P67">
        <v>0</v>
      </c>
      <c r="Q67">
        <v>0</v>
      </c>
      <c r="R67">
        <v>0</v>
      </c>
      <c r="S67" s="23">
        <v>95000000</v>
      </c>
      <c r="T67">
        <v>50076800</v>
      </c>
      <c r="U67" s="252">
        <v>50076800</v>
      </c>
      <c r="V67" s="243">
        <v>17324845</v>
      </c>
      <c r="W67">
        <v>17324845</v>
      </c>
      <c r="X67">
        <v>32751955</v>
      </c>
      <c r="Z67" s="270" t="str">
        <f t="shared" si="1"/>
        <v>4</v>
      </c>
      <c r="AA67" s="265" t="str">
        <f t="shared" si="2"/>
        <v>1</v>
      </c>
      <c r="AB67" s="265" t="str">
        <f t="shared" si="3"/>
        <v>7</v>
      </c>
      <c r="AC67" s="272" t="s">
        <v>1469</v>
      </c>
      <c r="AD67" s="274" t="s">
        <v>1486</v>
      </c>
      <c r="AE67" s="267" t="s">
        <v>1547</v>
      </c>
    </row>
    <row r="68" spans="1:31" x14ac:dyDescent="0.25">
      <c r="A68" t="s">
        <v>619</v>
      </c>
      <c r="B68" t="str">
        <f t="shared" si="11"/>
        <v>22</v>
      </c>
      <c r="C68" s="95" t="str">
        <f t="shared" si="8"/>
        <v>098</v>
      </c>
      <c r="D68" t="str">
        <f t="shared" si="9"/>
        <v>PLA22098</v>
      </c>
      <c r="E68">
        <v>22</v>
      </c>
      <c r="F68">
        <v>1</v>
      </c>
      <c r="G68">
        <v>3</v>
      </c>
      <c r="H68">
        <v>11</v>
      </c>
      <c r="I68">
        <v>51</v>
      </c>
      <c r="J68">
        <v>1</v>
      </c>
      <c r="K68" s="96" t="s">
        <v>144</v>
      </c>
      <c r="L68">
        <v>4</v>
      </c>
      <c r="M68" t="s">
        <v>1075</v>
      </c>
      <c r="N68">
        <v>30000000</v>
      </c>
      <c r="O68">
        <v>0</v>
      </c>
      <c r="P68">
        <v>0</v>
      </c>
      <c r="Q68">
        <v>0</v>
      </c>
      <c r="R68">
        <v>0</v>
      </c>
      <c r="S68" s="23">
        <v>30000000</v>
      </c>
      <c r="T68">
        <v>0</v>
      </c>
      <c r="U68" s="252">
        <v>0</v>
      </c>
      <c r="V68" s="243">
        <v>0</v>
      </c>
      <c r="W68">
        <v>0</v>
      </c>
      <c r="X68">
        <v>0</v>
      </c>
      <c r="Z68" s="270" t="str">
        <f t="shared" ref="Z68:Z131" si="12">LEFT(I68,1)</f>
        <v>5</v>
      </c>
      <c r="AA68" s="265" t="str">
        <f t="shared" ref="AA68:AA131" si="13">RIGHT(I68,1)</f>
        <v>1</v>
      </c>
      <c r="AB68" s="265" t="str">
        <f t="shared" ref="AB68:AB131" si="14">RIGHT(J68,2)</f>
        <v>1</v>
      </c>
      <c r="AC68" s="240" t="s">
        <v>1465</v>
      </c>
      <c r="AD68" s="273" t="s">
        <v>1491</v>
      </c>
      <c r="AE68" s="240" t="s">
        <v>1557</v>
      </c>
    </row>
    <row r="69" spans="1:31" x14ac:dyDescent="0.25">
      <c r="A69" t="s">
        <v>619</v>
      </c>
      <c r="B69" t="str">
        <f t="shared" si="11"/>
        <v>22</v>
      </c>
      <c r="C69" s="95" t="str">
        <f t="shared" si="8"/>
        <v>099</v>
      </c>
      <c r="D69" t="str">
        <f t="shared" si="9"/>
        <v>PLA22099</v>
      </c>
      <c r="E69">
        <v>22</v>
      </c>
      <c r="F69">
        <v>1</v>
      </c>
      <c r="G69">
        <v>3</v>
      </c>
      <c r="H69">
        <v>11</v>
      </c>
      <c r="I69">
        <v>51</v>
      </c>
      <c r="J69">
        <v>1</v>
      </c>
      <c r="K69" s="96" t="s">
        <v>76</v>
      </c>
      <c r="L69">
        <v>2</v>
      </c>
      <c r="M69" t="s">
        <v>1076</v>
      </c>
      <c r="N69">
        <v>18000000</v>
      </c>
      <c r="O69">
        <v>0</v>
      </c>
      <c r="P69">
        <v>0</v>
      </c>
      <c r="Q69">
        <v>0</v>
      </c>
      <c r="R69">
        <v>0</v>
      </c>
      <c r="S69" s="23">
        <v>18000000</v>
      </c>
      <c r="T69">
        <v>14721250</v>
      </c>
      <c r="U69" s="252">
        <v>14721250</v>
      </c>
      <c r="V69" s="243">
        <v>0</v>
      </c>
      <c r="W69">
        <v>0</v>
      </c>
      <c r="X69">
        <v>14721250</v>
      </c>
      <c r="Z69" s="270" t="str">
        <f t="shared" si="12"/>
        <v>5</v>
      </c>
      <c r="AA69" s="265" t="str">
        <f t="shared" si="13"/>
        <v>1</v>
      </c>
      <c r="AB69" s="265" t="str">
        <f t="shared" si="14"/>
        <v>1</v>
      </c>
      <c r="AC69" s="240" t="s">
        <v>1465</v>
      </c>
      <c r="AD69" s="273" t="s">
        <v>1491</v>
      </c>
      <c r="AE69" s="240" t="s">
        <v>1557</v>
      </c>
    </row>
    <row r="70" spans="1:31" x14ac:dyDescent="0.25">
      <c r="A70" t="s">
        <v>619</v>
      </c>
      <c r="B70" t="str">
        <f t="shared" si="11"/>
        <v>22</v>
      </c>
      <c r="C70" s="95" t="str">
        <f t="shared" si="8"/>
        <v>099</v>
      </c>
      <c r="D70" t="str">
        <f t="shared" si="9"/>
        <v>PLA22099</v>
      </c>
      <c r="E70">
        <v>22</v>
      </c>
      <c r="F70">
        <v>1</v>
      </c>
      <c r="G70">
        <v>3</v>
      </c>
      <c r="H70">
        <v>11</v>
      </c>
      <c r="I70">
        <v>51</v>
      </c>
      <c r="J70">
        <v>1</v>
      </c>
      <c r="K70" s="96" t="s">
        <v>76</v>
      </c>
      <c r="L70">
        <v>4</v>
      </c>
      <c r="M70" t="s">
        <v>1076</v>
      </c>
      <c r="N70">
        <v>275000000</v>
      </c>
      <c r="O70">
        <v>0</v>
      </c>
      <c r="P70">
        <v>0</v>
      </c>
      <c r="Q70">
        <v>0</v>
      </c>
      <c r="R70">
        <v>0</v>
      </c>
      <c r="S70" s="23">
        <v>275000000</v>
      </c>
      <c r="T70">
        <v>204239334</v>
      </c>
      <c r="U70" s="252">
        <v>204239334</v>
      </c>
      <c r="V70" s="243">
        <v>51376368</v>
      </c>
      <c r="W70">
        <v>51376368</v>
      </c>
      <c r="X70">
        <v>152862966</v>
      </c>
      <c r="Z70" s="270" t="str">
        <f t="shared" si="12"/>
        <v>5</v>
      </c>
      <c r="AA70" s="265" t="str">
        <f t="shared" si="13"/>
        <v>1</v>
      </c>
      <c r="AB70" s="265" t="str">
        <f t="shared" si="14"/>
        <v>1</v>
      </c>
      <c r="AC70" s="240" t="s">
        <v>1465</v>
      </c>
      <c r="AD70" s="273" t="s">
        <v>1491</v>
      </c>
      <c r="AE70" s="240" t="s">
        <v>1557</v>
      </c>
    </row>
    <row r="71" spans="1:31" ht="24" x14ac:dyDescent="0.25">
      <c r="A71" t="s">
        <v>619</v>
      </c>
      <c r="B71" t="str">
        <f t="shared" si="11"/>
        <v>22</v>
      </c>
      <c r="C71" s="95" t="str">
        <f t="shared" si="8"/>
        <v>093</v>
      </c>
      <c r="D71" t="str">
        <f t="shared" si="9"/>
        <v>PLA22093</v>
      </c>
      <c r="E71">
        <v>22</v>
      </c>
      <c r="F71">
        <v>1</v>
      </c>
      <c r="G71">
        <v>3</v>
      </c>
      <c r="H71">
        <v>22</v>
      </c>
      <c r="I71">
        <v>41</v>
      </c>
      <c r="J71">
        <v>6</v>
      </c>
      <c r="K71" s="96" t="s">
        <v>223</v>
      </c>
      <c r="L71">
        <v>4</v>
      </c>
      <c r="M71" t="s">
        <v>1072</v>
      </c>
      <c r="N71">
        <v>2000000</v>
      </c>
      <c r="O71">
        <v>0</v>
      </c>
      <c r="P71">
        <v>0</v>
      </c>
      <c r="Q71">
        <v>0</v>
      </c>
      <c r="R71">
        <v>0</v>
      </c>
      <c r="S71" s="23">
        <v>2000000</v>
      </c>
      <c r="T71">
        <v>0</v>
      </c>
      <c r="U71" s="252">
        <v>0</v>
      </c>
      <c r="V71" s="243">
        <v>0</v>
      </c>
      <c r="W71">
        <v>0</v>
      </c>
      <c r="X71">
        <v>0</v>
      </c>
      <c r="Z71" s="270" t="str">
        <f t="shared" si="12"/>
        <v>4</v>
      </c>
      <c r="AA71" s="265" t="str">
        <f t="shared" si="13"/>
        <v>1</v>
      </c>
      <c r="AB71" s="265" t="str">
        <f t="shared" si="14"/>
        <v>6</v>
      </c>
      <c r="AC71" s="272" t="s">
        <v>1469</v>
      </c>
      <c r="AD71" s="274" t="s">
        <v>1486</v>
      </c>
      <c r="AE71" s="267" t="s">
        <v>1550</v>
      </c>
    </row>
    <row r="72" spans="1:31" ht="24" x14ac:dyDescent="0.25">
      <c r="A72" t="s">
        <v>619</v>
      </c>
      <c r="B72" t="str">
        <f t="shared" si="11"/>
        <v>22</v>
      </c>
      <c r="C72" s="95" t="str">
        <f t="shared" si="8"/>
        <v>095</v>
      </c>
      <c r="D72" t="str">
        <f t="shared" si="9"/>
        <v>PLA22095</v>
      </c>
      <c r="E72">
        <v>22</v>
      </c>
      <c r="F72">
        <v>1</v>
      </c>
      <c r="G72">
        <v>3</v>
      </c>
      <c r="H72">
        <v>22</v>
      </c>
      <c r="I72">
        <v>41</v>
      </c>
      <c r="J72">
        <v>6</v>
      </c>
      <c r="K72" s="96" t="s">
        <v>227</v>
      </c>
      <c r="L72">
        <v>4</v>
      </c>
      <c r="M72" t="s">
        <v>1077</v>
      </c>
      <c r="N72">
        <v>150493477</v>
      </c>
      <c r="O72">
        <v>0</v>
      </c>
      <c r="P72">
        <v>0</v>
      </c>
      <c r="Q72">
        <v>0</v>
      </c>
      <c r="R72">
        <v>0</v>
      </c>
      <c r="S72" s="23">
        <v>150493477</v>
      </c>
      <c r="T72">
        <v>40463600</v>
      </c>
      <c r="U72" s="252">
        <v>30463600</v>
      </c>
      <c r="V72" s="243">
        <v>7080034</v>
      </c>
      <c r="W72">
        <v>7080034</v>
      </c>
      <c r="X72">
        <v>33383566</v>
      </c>
      <c r="Z72" s="270" t="str">
        <f t="shared" si="12"/>
        <v>4</v>
      </c>
      <c r="AA72" s="265" t="str">
        <f t="shared" si="13"/>
        <v>1</v>
      </c>
      <c r="AB72" s="265" t="str">
        <f t="shared" si="14"/>
        <v>6</v>
      </c>
      <c r="AC72" s="272" t="s">
        <v>1469</v>
      </c>
      <c r="AD72" s="274" t="s">
        <v>1486</v>
      </c>
      <c r="AE72" s="267" t="s">
        <v>1550</v>
      </c>
    </row>
    <row r="73" spans="1:31" x14ac:dyDescent="0.25">
      <c r="A73" t="s">
        <v>619</v>
      </c>
      <c r="B73" t="str">
        <f t="shared" si="11"/>
        <v>22</v>
      </c>
      <c r="C73" s="95" t="str">
        <f t="shared" si="8"/>
        <v>097</v>
      </c>
      <c r="D73" t="str">
        <f t="shared" si="9"/>
        <v>PLA22097</v>
      </c>
      <c r="E73">
        <v>22</v>
      </c>
      <c r="F73">
        <v>1</v>
      </c>
      <c r="G73">
        <v>3</v>
      </c>
      <c r="H73">
        <v>22</v>
      </c>
      <c r="I73">
        <v>51</v>
      </c>
      <c r="J73">
        <v>1</v>
      </c>
      <c r="K73" s="96" t="s">
        <v>150</v>
      </c>
      <c r="L73">
        <v>2</v>
      </c>
      <c r="M73" t="s">
        <v>1078</v>
      </c>
      <c r="N73">
        <v>80000000</v>
      </c>
      <c r="O73">
        <v>0</v>
      </c>
      <c r="P73">
        <v>0</v>
      </c>
      <c r="Q73">
        <v>0</v>
      </c>
      <c r="R73">
        <v>0</v>
      </c>
      <c r="S73" s="23">
        <v>80000000</v>
      </c>
      <c r="T73">
        <v>0</v>
      </c>
      <c r="U73" s="252">
        <v>0</v>
      </c>
      <c r="V73" s="243">
        <v>0</v>
      </c>
      <c r="W73">
        <v>0</v>
      </c>
      <c r="X73">
        <v>0</v>
      </c>
      <c r="Z73" s="270" t="str">
        <f t="shared" si="12"/>
        <v>5</v>
      </c>
      <c r="AA73" s="265" t="str">
        <f t="shared" si="13"/>
        <v>1</v>
      </c>
      <c r="AB73" s="265" t="str">
        <f t="shared" si="14"/>
        <v>1</v>
      </c>
      <c r="AC73" s="240" t="s">
        <v>1465</v>
      </c>
      <c r="AD73" s="273" t="s">
        <v>1491</v>
      </c>
      <c r="AE73" s="240" t="s">
        <v>1557</v>
      </c>
    </row>
    <row r="74" spans="1:31" x14ac:dyDescent="0.25">
      <c r="A74" t="s">
        <v>619</v>
      </c>
      <c r="B74" t="str">
        <f t="shared" si="11"/>
        <v>22</v>
      </c>
      <c r="C74" s="95" t="str">
        <f t="shared" si="8"/>
        <v>097</v>
      </c>
      <c r="D74" t="str">
        <f t="shared" si="9"/>
        <v>PLA22097</v>
      </c>
      <c r="E74">
        <v>22</v>
      </c>
      <c r="F74">
        <v>1</v>
      </c>
      <c r="G74">
        <v>3</v>
      </c>
      <c r="H74">
        <v>22</v>
      </c>
      <c r="I74">
        <v>51</v>
      </c>
      <c r="J74">
        <v>1</v>
      </c>
      <c r="K74" s="96" t="s">
        <v>150</v>
      </c>
      <c r="L74">
        <v>12</v>
      </c>
      <c r="M74" t="s">
        <v>1079</v>
      </c>
      <c r="N74">
        <v>1000000</v>
      </c>
      <c r="O74">
        <v>0</v>
      </c>
      <c r="P74">
        <v>0</v>
      </c>
      <c r="Q74">
        <v>0</v>
      </c>
      <c r="R74">
        <v>0</v>
      </c>
      <c r="S74" s="23">
        <v>1000000</v>
      </c>
      <c r="T74">
        <v>0</v>
      </c>
      <c r="U74" s="252">
        <v>0</v>
      </c>
      <c r="V74" s="243">
        <v>0</v>
      </c>
      <c r="W74">
        <v>0</v>
      </c>
      <c r="X74">
        <v>0</v>
      </c>
      <c r="Z74" s="270" t="str">
        <f t="shared" si="12"/>
        <v>5</v>
      </c>
      <c r="AA74" s="265" t="str">
        <f t="shared" si="13"/>
        <v>1</v>
      </c>
      <c r="AB74" s="265" t="str">
        <f t="shared" si="14"/>
        <v>1</v>
      </c>
      <c r="AC74" s="240" t="s">
        <v>1465</v>
      </c>
      <c r="AD74" s="273" t="s">
        <v>1491</v>
      </c>
      <c r="AE74" s="240" t="s">
        <v>1557</v>
      </c>
    </row>
    <row r="75" spans="1:31" x14ac:dyDescent="0.25">
      <c r="A75" t="s">
        <v>619</v>
      </c>
      <c r="B75" t="str">
        <f t="shared" si="11"/>
        <v>22</v>
      </c>
      <c r="C75" s="95" t="str">
        <f t="shared" si="8"/>
        <v>097</v>
      </c>
      <c r="D75" t="str">
        <f t="shared" si="9"/>
        <v>PLA22097</v>
      </c>
      <c r="E75">
        <v>22</v>
      </c>
      <c r="F75">
        <v>1</v>
      </c>
      <c r="G75">
        <v>3</v>
      </c>
      <c r="H75">
        <v>22</v>
      </c>
      <c r="I75">
        <v>51</v>
      </c>
      <c r="J75">
        <v>1</v>
      </c>
      <c r="K75" s="96" t="s">
        <v>150</v>
      </c>
      <c r="L75">
        <v>22</v>
      </c>
      <c r="M75" t="s">
        <v>1080</v>
      </c>
      <c r="N75">
        <v>145000000</v>
      </c>
      <c r="O75">
        <v>0</v>
      </c>
      <c r="P75">
        <v>0</v>
      </c>
      <c r="Q75">
        <v>0</v>
      </c>
      <c r="R75">
        <v>0</v>
      </c>
      <c r="S75" s="23">
        <v>145000000</v>
      </c>
      <c r="T75">
        <v>0</v>
      </c>
      <c r="U75" s="252">
        <v>0</v>
      </c>
      <c r="V75" s="243">
        <v>0</v>
      </c>
      <c r="W75">
        <v>0</v>
      </c>
      <c r="X75">
        <v>0</v>
      </c>
      <c r="Z75" s="270" t="str">
        <f t="shared" si="12"/>
        <v>5</v>
      </c>
      <c r="AA75" s="265" t="str">
        <f t="shared" si="13"/>
        <v>1</v>
      </c>
      <c r="AB75" s="265" t="str">
        <f t="shared" si="14"/>
        <v>1</v>
      </c>
      <c r="AC75" s="240" t="s">
        <v>1465</v>
      </c>
      <c r="AD75" s="273" t="s">
        <v>1491</v>
      </c>
      <c r="AE75" s="240" t="s">
        <v>1557</v>
      </c>
    </row>
    <row r="76" spans="1:31" x14ac:dyDescent="0.25">
      <c r="A76" t="s">
        <v>619</v>
      </c>
      <c r="B76" t="str">
        <f t="shared" si="11"/>
        <v>22</v>
      </c>
      <c r="C76" s="95" t="str">
        <f t="shared" si="8"/>
        <v>097</v>
      </c>
      <c r="D76" t="str">
        <f t="shared" si="9"/>
        <v>PLA22097</v>
      </c>
      <c r="E76">
        <v>22</v>
      </c>
      <c r="F76">
        <v>1</v>
      </c>
      <c r="G76">
        <v>3</v>
      </c>
      <c r="H76">
        <v>22</v>
      </c>
      <c r="I76">
        <v>51</v>
      </c>
      <c r="J76">
        <v>1</v>
      </c>
      <c r="K76" s="96" t="s">
        <v>150</v>
      </c>
      <c r="L76">
        <v>32</v>
      </c>
      <c r="M76" t="s">
        <v>1081</v>
      </c>
      <c r="N76">
        <v>700000000</v>
      </c>
      <c r="O76">
        <v>0</v>
      </c>
      <c r="P76">
        <v>0</v>
      </c>
      <c r="Q76">
        <v>0</v>
      </c>
      <c r="R76">
        <v>0</v>
      </c>
      <c r="S76" s="23">
        <v>700000000</v>
      </c>
      <c r="T76">
        <v>0</v>
      </c>
      <c r="U76" s="252">
        <v>0</v>
      </c>
      <c r="V76" s="243">
        <v>0</v>
      </c>
      <c r="W76">
        <v>0</v>
      </c>
      <c r="X76">
        <v>0</v>
      </c>
      <c r="Z76" s="270" t="str">
        <f t="shared" si="12"/>
        <v>5</v>
      </c>
      <c r="AA76" s="265" t="str">
        <f t="shared" si="13"/>
        <v>1</v>
      </c>
      <c r="AB76" s="265" t="str">
        <f t="shared" si="14"/>
        <v>1</v>
      </c>
      <c r="AC76" s="240" t="s">
        <v>1465</v>
      </c>
      <c r="AD76" s="273" t="s">
        <v>1491</v>
      </c>
      <c r="AE76" s="240" t="s">
        <v>1557</v>
      </c>
    </row>
    <row r="77" spans="1:31" x14ac:dyDescent="0.25">
      <c r="A77" t="s">
        <v>619</v>
      </c>
      <c r="B77" t="str">
        <f t="shared" si="11"/>
        <v>22</v>
      </c>
      <c r="C77" s="95" t="str">
        <f t="shared" si="8"/>
        <v>092</v>
      </c>
      <c r="D77" t="str">
        <f t="shared" si="9"/>
        <v>PLA22092</v>
      </c>
      <c r="E77">
        <v>22</v>
      </c>
      <c r="F77">
        <v>1</v>
      </c>
      <c r="G77">
        <v>3</v>
      </c>
      <c r="H77">
        <v>81</v>
      </c>
      <c r="I77">
        <v>15</v>
      </c>
      <c r="J77">
        <v>1</v>
      </c>
      <c r="K77" s="96" t="s">
        <v>219</v>
      </c>
      <c r="L77">
        <v>2</v>
      </c>
      <c r="M77" t="s">
        <v>1082</v>
      </c>
      <c r="N77">
        <v>500000000</v>
      </c>
      <c r="O77">
        <v>0</v>
      </c>
      <c r="P77">
        <v>0</v>
      </c>
      <c r="Q77">
        <v>0</v>
      </c>
      <c r="R77">
        <v>0</v>
      </c>
      <c r="S77" s="23">
        <v>500000000</v>
      </c>
      <c r="T77">
        <v>0</v>
      </c>
      <c r="U77" s="252">
        <v>0</v>
      </c>
      <c r="V77" s="243">
        <v>0</v>
      </c>
      <c r="W77">
        <v>0</v>
      </c>
      <c r="X77">
        <v>0</v>
      </c>
      <c r="Z77" s="270" t="str">
        <f t="shared" si="12"/>
        <v>1</v>
      </c>
      <c r="AA77" s="265" t="str">
        <f t="shared" si="13"/>
        <v>5</v>
      </c>
      <c r="AB77" s="265" t="str">
        <f t="shared" si="14"/>
        <v>1</v>
      </c>
      <c r="AC77" s="273" t="s">
        <v>1463</v>
      </c>
      <c r="AD77" s="274" t="s">
        <v>1475</v>
      </c>
      <c r="AE77" s="282" t="s">
        <v>1523</v>
      </c>
    </row>
    <row r="78" spans="1:31" ht="24" x14ac:dyDescent="0.25">
      <c r="A78" t="s">
        <v>619</v>
      </c>
      <c r="B78" t="str">
        <f t="shared" si="11"/>
        <v>22</v>
      </c>
      <c r="C78" s="95" t="str">
        <f t="shared" si="8"/>
        <v>093</v>
      </c>
      <c r="D78" t="str">
        <f t="shared" si="9"/>
        <v>PLA22093</v>
      </c>
      <c r="E78">
        <v>22</v>
      </c>
      <c r="F78">
        <v>1</v>
      </c>
      <c r="G78">
        <v>3</v>
      </c>
      <c r="H78">
        <v>81</v>
      </c>
      <c r="I78">
        <v>41</v>
      </c>
      <c r="J78">
        <v>6</v>
      </c>
      <c r="K78" s="96" t="s">
        <v>223</v>
      </c>
      <c r="L78">
        <v>4</v>
      </c>
      <c r="M78" t="s">
        <v>1072</v>
      </c>
      <c r="N78">
        <v>11000000</v>
      </c>
      <c r="O78">
        <v>0</v>
      </c>
      <c r="P78">
        <v>0</v>
      </c>
      <c r="Q78">
        <v>0</v>
      </c>
      <c r="R78">
        <v>0</v>
      </c>
      <c r="S78" s="23">
        <v>11000000</v>
      </c>
      <c r="T78">
        <v>3000000</v>
      </c>
      <c r="U78" s="252">
        <v>3000000</v>
      </c>
      <c r="V78" s="243">
        <v>0</v>
      </c>
      <c r="W78">
        <v>0</v>
      </c>
      <c r="X78">
        <v>3000000</v>
      </c>
      <c r="Z78" s="270" t="str">
        <f t="shared" si="12"/>
        <v>4</v>
      </c>
      <c r="AA78" s="265" t="str">
        <f t="shared" si="13"/>
        <v>1</v>
      </c>
      <c r="AB78" s="265" t="str">
        <f t="shared" si="14"/>
        <v>6</v>
      </c>
      <c r="AC78" s="272" t="s">
        <v>1469</v>
      </c>
      <c r="AD78" s="274" t="s">
        <v>1486</v>
      </c>
      <c r="AE78" s="267" t="s">
        <v>1550</v>
      </c>
    </row>
    <row r="79" spans="1:31" ht="24" x14ac:dyDescent="0.25">
      <c r="A79" t="s">
        <v>619</v>
      </c>
      <c r="B79" t="str">
        <f t="shared" si="11"/>
        <v>22</v>
      </c>
      <c r="C79" s="95" t="str">
        <f t="shared" si="8"/>
        <v>094</v>
      </c>
      <c r="D79" t="str">
        <f t="shared" si="9"/>
        <v>PLA22094</v>
      </c>
      <c r="E79">
        <v>22</v>
      </c>
      <c r="F79">
        <v>1</v>
      </c>
      <c r="G79">
        <v>3</v>
      </c>
      <c r="H79">
        <v>81</v>
      </c>
      <c r="I79">
        <v>41</v>
      </c>
      <c r="J79">
        <v>6</v>
      </c>
      <c r="K79" s="96" t="s">
        <v>714</v>
      </c>
      <c r="L79">
        <v>4</v>
      </c>
      <c r="M79" t="s">
        <v>13</v>
      </c>
      <c r="N79">
        <v>10000000</v>
      </c>
      <c r="O79">
        <v>0</v>
      </c>
      <c r="P79">
        <v>0</v>
      </c>
      <c r="Q79">
        <v>0</v>
      </c>
      <c r="R79">
        <v>0</v>
      </c>
      <c r="S79" s="23">
        <v>10000000</v>
      </c>
      <c r="T79">
        <v>5962550</v>
      </c>
      <c r="U79" s="252">
        <v>5962550</v>
      </c>
      <c r="V79" s="243">
        <v>1404800</v>
      </c>
      <c r="W79">
        <v>1404800</v>
      </c>
      <c r="X79">
        <v>4557750</v>
      </c>
      <c r="Z79" s="270" t="str">
        <f t="shared" si="12"/>
        <v>4</v>
      </c>
      <c r="AA79" s="265" t="str">
        <f t="shared" si="13"/>
        <v>1</v>
      </c>
      <c r="AB79" s="265" t="str">
        <f t="shared" si="14"/>
        <v>6</v>
      </c>
      <c r="AC79" s="272" t="s">
        <v>1469</v>
      </c>
      <c r="AD79" s="274" t="s">
        <v>1486</v>
      </c>
      <c r="AE79" s="267" t="s">
        <v>1550</v>
      </c>
    </row>
    <row r="80" spans="1:31" x14ac:dyDescent="0.25">
      <c r="A80" t="s">
        <v>619</v>
      </c>
      <c r="B80" t="str">
        <f t="shared" si="11"/>
        <v>22</v>
      </c>
      <c r="C80" s="95" t="str">
        <f t="shared" si="8"/>
        <v>098</v>
      </c>
      <c r="D80" t="str">
        <f t="shared" si="9"/>
        <v>PLA22098</v>
      </c>
      <c r="E80">
        <v>22</v>
      </c>
      <c r="F80">
        <v>1</v>
      </c>
      <c r="G80">
        <v>3</v>
      </c>
      <c r="H80">
        <v>81</v>
      </c>
      <c r="I80">
        <v>51</v>
      </c>
      <c r="J80">
        <v>1</v>
      </c>
      <c r="K80" s="96" t="s">
        <v>144</v>
      </c>
      <c r="L80">
        <v>4</v>
      </c>
      <c r="M80" t="s">
        <v>1083</v>
      </c>
      <c r="N80">
        <v>80000000</v>
      </c>
      <c r="O80">
        <v>0</v>
      </c>
      <c r="P80">
        <v>0</v>
      </c>
      <c r="Q80">
        <v>0</v>
      </c>
      <c r="R80">
        <v>0</v>
      </c>
      <c r="S80" s="23">
        <v>80000000</v>
      </c>
      <c r="T80">
        <v>0</v>
      </c>
      <c r="U80" s="252">
        <v>0</v>
      </c>
      <c r="V80" s="243">
        <v>0</v>
      </c>
      <c r="W80">
        <v>0</v>
      </c>
      <c r="X80">
        <v>0</v>
      </c>
      <c r="Z80" s="270" t="str">
        <f t="shared" si="12"/>
        <v>5</v>
      </c>
      <c r="AA80" s="265" t="str">
        <f t="shared" si="13"/>
        <v>1</v>
      </c>
      <c r="AB80" s="265" t="str">
        <f t="shared" si="14"/>
        <v>1</v>
      </c>
      <c r="AC80" s="240" t="s">
        <v>1465</v>
      </c>
      <c r="AD80" s="273" t="s">
        <v>1491</v>
      </c>
      <c r="AE80" s="240" t="s">
        <v>1557</v>
      </c>
    </row>
    <row r="81" spans="1:31" x14ac:dyDescent="0.25">
      <c r="A81" t="s">
        <v>619</v>
      </c>
      <c r="B81" t="str">
        <f t="shared" si="11"/>
        <v>22</v>
      </c>
      <c r="C81" s="95" t="str">
        <f t="shared" si="8"/>
        <v>099</v>
      </c>
      <c r="D81" t="str">
        <f t="shared" si="9"/>
        <v>PLA22099</v>
      </c>
      <c r="E81">
        <v>22</v>
      </c>
      <c r="F81">
        <v>1</v>
      </c>
      <c r="G81">
        <v>3</v>
      </c>
      <c r="H81">
        <v>81</v>
      </c>
      <c r="I81">
        <v>51</v>
      </c>
      <c r="J81">
        <v>1</v>
      </c>
      <c r="K81" s="96" t="s">
        <v>76</v>
      </c>
      <c r="L81">
        <v>4</v>
      </c>
      <c r="M81" t="s">
        <v>1076</v>
      </c>
      <c r="N81">
        <v>20000000</v>
      </c>
      <c r="O81">
        <v>0</v>
      </c>
      <c r="P81">
        <v>0</v>
      </c>
      <c r="Q81">
        <v>0</v>
      </c>
      <c r="R81">
        <v>0</v>
      </c>
      <c r="S81" s="23">
        <v>20000000</v>
      </c>
      <c r="T81">
        <v>11700000</v>
      </c>
      <c r="U81" s="252">
        <v>11700000</v>
      </c>
      <c r="V81" s="243">
        <v>0</v>
      </c>
      <c r="W81">
        <v>0</v>
      </c>
      <c r="X81">
        <v>11700000</v>
      </c>
      <c r="Z81" s="270" t="str">
        <f t="shared" si="12"/>
        <v>5</v>
      </c>
      <c r="AA81" s="265" t="str">
        <f t="shared" si="13"/>
        <v>1</v>
      </c>
      <c r="AB81" s="265" t="str">
        <f t="shared" si="14"/>
        <v>1</v>
      </c>
      <c r="AC81" s="240" t="s">
        <v>1465</v>
      </c>
      <c r="AD81" s="273" t="s">
        <v>1491</v>
      </c>
      <c r="AE81" s="240" t="s">
        <v>1557</v>
      </c>
    </row>
    <row r="82" spans="1:31" ht="24" x14ac:dyDescent="0.25">
      <c r="A82" t="s">
        <v>619</v>
      </c>
      <c r="B82" t="str">
        <f t="shared" si="11"/>
        <v>22</v>
      </c>
      <c r="C82" s="95" t="str">
        <f t="shared" si="8"/>
        <v>091</v>
      </c>
      <c r="D82" t="str">
        <f t="shared" si="9"/>
        <v>PLA22091</v>
      </c>
      <c r="E82">
        <v>22</v>
      </c>
      <c r="F82">
        <v>1</v>
      </c>
      <c r="G82">
        <v>3</v>
      </c>
      <c r="H82">
        <v>81</v>
      </c>
      <c r="I82">
        <v>55</v>
      </c>
      <c r="J82">
        <v>1</v>
      </c>
      <c r="K82" s="96" t="s">
        <v>217</v>
      </c>
      <c r="L82">
        <v>4</v>
      </c>
      <c r="M82" t="s">
        <v>1084</v>
      </c>
      <c r="N82">
        <v>60000000</v>
      </c>
      <c r="O82">
        <v>0</v>
      </c>
      <c r="P82">
        <v>0</v>
      </c>
      <c r="Q82">
        <v>0</v>
      </c>
      <c r="R82">
        <v>0</v>
      </c>
      <c r="S82" s="23">
        <v>60000000</v>
      </c>
      <c r="T82">
        <v>31014900</v>
      </c>
      <c r="U82" s="252">
        <v>31014900</v>
      </c>
      <c r="V82" s="243">
        <v>10730456</v>
      </c>
      <c r="W82">
        <v>10730456</v>
      </c>
      <c r="X82">
        <v>20284444</v>
      </c>
      <c r="Z82" s="270" t="str">
        <f t="shared" si="12"/>
        <v>5</v>
      </c>
      <c r="AA82" s="265" t="str">
        <f t="shared" si="13"/>
        <v>5</v>
      </c>
      <c r="AB82" s="265" t="str">
        <f t="shared" si="14"/>
        <v>1</v>
      </c>
      <c r="AC82" s="240" t="s">
        <v>1465</v>
      </c>
      <c r="AD82" s="267" t="s">
        <v>1495</v>
      </c>
      <c r="AE82" s="240" t="s">
        <v>1562</v>
      </c>
    </row>
    <row r="83" spans="1:31" ht="24" x14ac:dyDescent="0.25">
      <c r="A83" t="s">
        <v>619</v>
      </c>
      <c r="B83" t="str">
        <f t="shared" si="11"/>
        <v>22</v>
      </c>
      <c r="C83" s="95" t="str">
        <f t="shared" si="8"/>
        <v>093</v>
      </c>
      <c r="D83" t="str">
        <f t="shared" si="9"/>
        <v>PLA22093</v>
      </c>
      <c r="E83">
        <v>22</v>
      </c>
      <c r="F83">
        <v>1</v>
      </c>
      <c r="G83">
        <v>3</v>
      </c>
      <c r="H83">
        <v>82</v>
      </c>
      <c r="I83">
        <v>41</v>
      </c>
      <c r="J83">
        <v>6</v>
      </c>
      <c r="K83" s="96" t="s">
        <v>223</v>
      </c>
      <c r="L83">
        <v>4</v>
      </c>
      <c r="M83" t="s">
        <v>1072</v>
      </c>
      <c r="N83">
        <v>0</v>
      </c>
      <c r="O83">
        <v>66963096</v>
      </c>
      <c r="P83">
        <v>0</v>
      </c>
      <c r="Q83">
        <v>0</v>
      </c>
      <c r="R83">
        <v>0</v>
      </c>
      <c r="S83" s="23">
        <v>66963096</v>
      </c>
      <c r="T83">
        <v>0</v>
      </c>
      <c r="U83" s="252">
        <v>0</v>
      </c>
      <c r="V83" s="243">
        <v>0</v>
      </c>
      <c r="W83">
        <v>0</v>
      </c>
      <c r="X83">
        <v>0</v>
      </c>
      <c r="Z83" s="270" t="str">
        <f t="shared" si="12"/>
        <v>4</v>
      </c>
      <c r="AA83" s="265" t="str">
        <f t="shared" si="13"/>
        <v>1</v>
      </c>
      <c r="AB83" s="265" t="str">
        <f t="shared" si="14"/>
        <v>6</v>
      </c>
      <c r="AC83" s="272" t="s">
        <v>1469</v>
      </c>
      <c r="AD83" s="274" t="s">
        <v>1486</v>
      </c>
      <c r="AE83" s="267" t="s">
        <v>1550</v>
      </c>
    </row>
    <row r="84" spans="1:31" ht="24" x14ac:dyDescent="0.25">
      <c r="A84" t="s">
        <v>619</v>
      </c>
      <c r="B84" t="str">
        <f t="shared" si="11"/>
        <v>22</v>
      </c>
      <c r="C84" s="95" t="str">
        <f t="shared" si="8"/>
        <v>095</v>
      </c>
      <c r="D84" t="str">
        <f t="shared" si="9"/>
        <v>PLA22095</v>
      </c>
      <c r="E84">
        <v>22</v>
      </c>
      <c r="F84">
        <v>1</v>
      </c>
      <c r="G84">
        <v>3</v>
      </c>
      <c r="H84">
        <v>82</v>
      </c>
      <c r="I84">
        <v>41</v>
      </c>
      <c r="J84">
        <v>6</v>
      </c>
      <c r="K84" s="96" t="s">
        <v>227</v>
      </c>
      <c r="L84">
        <v>4</v>
      </c>
      <c r="M84" t="s">
        <v>1077</v>
      </c>
      <c r="N84">
        <v>0</v>
      </c>
      <c r="O84">
        <v>22591316</v>
      </c>
      <c r="P84">
        <v>0</v>
      </c>
      <c r="Q84">
        <v>0</v>
      </c>
      <c r="R84">
        <v>0</v>
      </c>
      <c r="S84" s="23">
        <v>22591316</v>
      </c>
      <c r="T84">
        <v>19837000</v>
      </c>
      <c r="U84" s="252">
        <v>19837000</v>
      </c>
      <c r="V84" s="243">
        <v>1933705</v>
      </c>
      <c r="W84">
        <v>1933705</v>
      </c>
      <c r="X84">
        <v>17903295</v>
      </c>
      <c r="Z84" s="270" t="str">
        <f t="shared" si="12"/>
        <v>4</v>
      </c>
      <c r="AA84" s="265" t="str">
        <f t="shared" si="13"/>
        <v>1</v>
      </c>
      <c r="AB84" s="265" t="str">
        <f t="shared" si="14"/>
        <v>6</v>
      </c>
      <c r="AC84" s="272" t="s">
        <v>1469</v>
      </c>
      <c r="AD84" s="274" t="s">
        <v>1486</v>
      </c>
      <c r="AE84" s="267" t="s">
        <v>1550</v>
      </c>
    </row>
    <row r="85" spans="1:31" x14ac:dyDescent="0.25">
      <c r="A85" t="s">
        <v>619</v>
      </c>
      <c r="B85" t="str">
        <f t="shared" si="11"/>
        <v>22</v>
      </c>
      <c r="C85" s="95" t="str">
        <f t="shared" si="8"/>
        <v>097</v>
      </c>
      <c r="D85" t="str">
        <f t="shared" si="9"/>
        <v>PLA22097</v>
      </c>
      <c r="E85">
        <v>22</v>
      </c>
      <c r="F85">
        <v>1</v>
      </c>
      <c r="G85">
        <v>3</v>
      </c>
      <c r="H85">
        <v>82</v>
      </c>
      <c r="I85">
        <v>51</v>
      </c>
      <c r="J85">
        <v>1</v>
      </c>
      <c r="K85" s="96" t="s">
        <v>150</v>
      </c>
      <c r="L85">
        <v>2</v>
      </c>
      <c r="M85" t="s">
        <v>1078</v>
      </c>
      <c r="N85">
        <v>273744580</v>
      </c>
      <c r="O85">
        <v>267258971</v>
      </c>
      <c r="P85">
        <v>0</v>
      </c>
      <c r="Q85">
        <v>0</v>
      </c>
      <c r="R85">
        <v>273744580</v>
      </c>
      <c r="S85" s="23">
        <v>267258971</v>
      </c>
      <c r="T85">
        <v>50144762</v>
      </c>
      <c r="U85" s="252">
        <v>0</v>
      </c>
      <c r="V85" s="243">
        <v>0</v>
      </c>
      <c r="W85">
        <v>0</v>
      </c>
      <c r="X85">
        <v>50144762</v>
      </c>
      <c r="Z85" s="270" t="str">
        <f t="shared" si="12"/>
        <v>5</v>
      </c>
      <c r="AA85" s="265" t="str">
        <f t="shared" si="13"/>
        <v>1</v>
      </c>
      <c r="AB85" s="265" t="str">
        <f t="shared" si="14"/>
        <v>1</v>
      </c>
      <c r="AC85" s="240" t="s">
        <v>1465</v>
      </c>
      <c r="AD85" s="273" t="s">
        <v>1491</v>
      </c>
      <c r="AE85" s="240" t="s">
        <v>1557</v>
      </c>
    </row>
    <row r="86" spans="1:31" x14ac:dyDescent="0.25">
      <c r="A86" t="s">
        <v>619</v>
      </c>
      <c r="B86" t="str">
        <f t="shared" si="11"/>
        <v>22</v>
      </c>
      <c r="C86" s="95" t="str">
        <f t="shared" si="8"/>
        <v>097</v>
      </c>
      <c r="D86" t="str">
        <f t="shared" si="9"/>
        <v>PLA22097</v>
      </c>
      <c r="E86">
        <v>22</v>
      </c>
      <c r="F86">
        <v>1</v>
      </c>
      <c r="G86">
        <v>3</v>
      </c>
      <c r="H86">
        <v>82</v>
      </c>
      <c r="I86">
        <v>51</v>
      </c>
      <c r="J86">
        <v>1</v>
      </c>
      <c r="K86" s="96" t="s">
        <v>150</v>
      </c>
      <c r="L86">
        <v>12</v>
      </c>
      <c r="M86" t="s">
        <v>1079</v>
      </c>
      <c r="N86">
        <v>0</v>
      </c>
      <c r="O86">
        <v>1590362</v>
      </c>
      <c r="P86">
        <v>0</v>
      </c>
      <c r="Q86">
        <v>0</v>
      </c>
      <c r="R86">
        <v>0</v>
      </c>
      <c r="S86" s="23">
        <v>1590362</v>
      </c>
      <c r="T86">
        <v>0</v>
      </c>
      <c r="U86" s="252">
        <v>0</v>
      </c>
      <c r="V86" s="243">
        <v>0</v>
      </c>
      <c r="W86">
        <v>0</v>
      </c>
      <c r="X86">
        <v>0</v>
      </c>
      <c r="Z86" s="270" t="str">
        <f t="shared" si="12"/>
        <v>5</v>
      </c>
      <c r="AA86" s="265" t="str">
        <f t="shared" si="13"/>
        <v>1</v>
      </c>
      <c r="AB86" s="265" t="str">
        <f t="shared" si="14"/>
        <v>1</v>
      </c>
      <c r="AC86" s="240" t="s">
        <v>1465</v>
      </c>
      <c r="AD86" s="273" t="s">
        <v>1491</v>
      </c>
      <c r="AE86" s="240" t="s">
        <v>1557</v>
      </c>
    </row>
    <row r="87" spans="1:31" x14ac:dyDescent="0.25">
      <c r="A87" t="s">
        <v>619</v>
      </c>
      <c r="B87" t="str">
        <f t="shared" si="11"/>
        <v>22</v>
      </c>
      <c r="C87" s="95" t="str">
        <f t="shared" si="8"/>
        <v>097</v>
      </c>
      <c r="D87" t="str">
        <f t="shared" si="9"/>
        <v>PLA22097</v>
      </c>
      <c r="E87">
        <v>22</v>
      </c>
      <c r="F87">
        <v>1</v>
      </c>
      <c r="G87">
        <v>3</v>
      </c>
      <c r="H87">
        <v>82</v>
      </c>
      <c r="I87">
        <v>51</v>
      </c>
      <c r="J87">
        <v>1</v>
      </c>
      <c r="K87" s="96" t="s">
        <v>150</v>
      </c>
      <c r="L87">
        <v>22</v>
      </c>
      <c r="M87" t="s">
        <v>1414</v>
      </c>
      <c r="N87">
        <v>0</v>
      </c>
      <c r="O87">
        <v>162020613</v>
      </c>
      <c r="P87">
        <v>273744580</v>
      </c>
      <c r="Q87">
        <v>0</v>
      </c>
      <c r="R87">
        <v>0</v>
      </c>
      <c r="S87" s="23">
        <v>435765193</v>
      </c>
      <c r="T87">
        <v>278947303</v>
      </c>
      <c r="U87" s="252">
        <v>0</v>
      </c>
      <c r="V87" s="243">
        <v>0</v>
      </c>
      <c r="W87">
        <v>0</v>
      </c>
      <c r="X87">
        <v>278947303</v>
      </c>
      <c r="Z87" s="270" t="str">
        <f t="shared" si="12"/>
        <v>5</v>
      </c>
      <c r="AA87" s="265" t="str">
        <f t="shared" si="13"/>
        <v>1</v>
      </c>
      <c r="AB87" s="265" t="str">
        <f t="shared" si="14"/>
        <v>1</v>
      </c>
      <c r="AC87" s="240" t="s">
        <v>1465</v>
      </c>
      <c r="AD87" s="273" t="s">
        <v>1491</v>
      </c>
      <c r="AE87" s="240" t="s">
        <v>1557</v>
      </c>
    </row>
    <row r="88" spans="1:31" x14ac:dyDescent="0.25">
      <c r="A88" t="s">
        <v>619</v>
      </c>
      <c r="B88" t="str">
        <f t="shared" si="11"/>
        <v>22</v>
      </c>
      <c r="C88" s="95" t="str">
        <f t="shared" si="8"/>
        <v>097</v>
      </c>
      <c r="D88" t="str">
        <f t="shared" si="9"/>
        <v>PLA22097</v>
      </c>
      <c r="E88">
        <v>22</v>
      </c>
      <c r="F88">
        <v>1</v>
      </c>
      <c r="G88">
        <v>3</v>
      </c>
      <c r="H88">
        <v>82</v>
      </c>
      <c r="I88">
        <v>51</v>
      </c>
      <c r="J88">
        <v>1</v>
      </c>
      <c r="K88" s="96" t="s">
        <v>150</v>
      </c>
      <c r="L88">
        <v>32</v>
      </c>
      <c r="M88" t="s">
        <v>1081</v>
      </c>
      <c r="N88">
        <v>0</v>
      </c>
      <c r="O88">
        <v>1440521789</v>
      </c>
      <c r="P88">
        <v>0</v>
      </c>
      <c r="Q88">
        <v>0</v>
      </c>
      <c r="R88">
        <v>0</v>
      </c>
      <c r="S88" s="23">
        <v>1440521789</v>
      </c>
      <c r="T88">
        <v>0</v>
      </c>
      <c r="U88" s="252">
        <v>0</v>
      </c>
      <c r="V88" s="243">
        <v>0</v>
      </c>
      <c r="W88">
        <v>0</v>
      </c>
      <c r="X88">
        <v>0</v>
      </c>
      <c r="Z88" s="270" t="str">
        <f t="shared" si="12"/>
        <v>5</v>
      </c>
      <c r="AA88" s="265" t="str">
        <f t="shared" si="13"/>
        <v>1</v>
      </c>
      <c r="AB88" s="265" t="str">
        <f t="shared" si="14"/>
        <v>1</v>
      </c>
      <c r="AC88" s="240" t="s">
        <v>1465</v>
      </c>
      <c r="AD88" s="273" t="s">
        <v>1491</v>
      </c>
      <c r="AE88" s="240" t="s">
        <v>1557</v>
      </c>
    </row>
    <row r="89" spans="1:31" ht="24" x14ac:dyDescent="0.25">
      <c r="A89" t="s">
        <v>620</v>
      </c>
      <c r="B89" t="str">
        <f t="shared" si="11"/>
        <v>23</v>
      </c>
      <c r="C89" s="95" t="str">
        <f t="shared" si="8"/>
        <v>037</v>
      </c>
      <c r="D89" t="str">
        <f t="shared" si="9"/>
        <v>TTO23037</v>
      </c>
      <c r="E89">
        <v>23</v>
      </c>
      <c r="F89">
        <v>1</v>
      </c>
      <c r="G89">
        <v>3</v>
      </c>
      <c r="H89">
        <v>11</v>
      </c>
      <c r="I89">
        <v>52</v>
      </c>
      <c r="J89">
        <v>1</v>
      </c>
      <c r="K89" s="96" t="s">
        <v>163</v>
      </c>
      <c r="L89">
        <v>4</v>
      </c>
      <c r="M89" t="s">
        <v>15</v>
      </c>
      <c r="N89">
        <v>25000000</v>
      </c>
      <c r="O89">
        <v>0</v>
      </c>
      <c r="P89">
        <v>0</v>
      </c>
      <c r="Q89">
        <v>0</v>
      </c>
      <c r="R89">
        <v>0</v>
      </c>
      <c r="S89" s="23">
        <v>25000000</v>
      </c>
      <c r="T89">
        <v>20871136</v>
      </c>
      <c r="U89" s="252">
        <v>20871136</v>
      </c>
      <c r="V89" s="243">
        <v>0</v>
      </c>
      <c r="W89">
        <v>0</v>
      </c>
      <c r="X89">
        <v>20871136</v>
      </c>
      <c r="Z89" s="270" t="str">
        <f t="shared" si="12"/>
        <v>5</v>
      </c>
      <c r="AA89" s="265" t="str">
        <f t="shared" si="13"/>
        <v>2</v>
      </c>
      <c r="AB89" s="265" t="str">
        <f t="shared" si="14"/>
        <v>1</v>
      </c>
      <c r="AC89" s="240" t="s">
        <v>1465</v>
      </c>
      <c r="AD89" s="273" t="s">
        <v>1492</v>
      </c>
      <c r="AE89" s="267" t="s">
        <v>1558</v>
      </c>
    </row>
    <row r="90" spans="1:31" ht="24" x14ac:dyDescent="0.25">
      <c r="A90" t="s">
        <v>620</v>
      </c>
      <c r="B90" t="str">
        <f t="shared" si="11"/>
        <v>23</v>
      </c>
      <c r="C90" s="95" t="str">
        <f t="shared" si="8"/>
        <v>039</v>
      </c>
      <c r="D90" t="str">
        <f t="shared" si="9"/>
        <v>TTO23039</v>
      </c>
      <c r="E90">
        <v>23</v>
      </c>
      <c r="F90">
        <v>1</v>
      </c>
      <c r="G90">
        <v>3</v>
      </c>
      <c r="H90">
        <v>11</v>
      </c>
      <c r="I90">
        <v>52</v>
      </c>
      <c r="J90">
        <v>1</v>
      </c>
      <c r="K90" s="96" t="s">
        <v>261</v>
      </c>
      <c r="L90">
        <v>1</v>
      </c>
      <c r="M90" t="s">
        <v>1085</v>
      </c>
      <c r="N90">
        <v>300000000</v>
      </c>
      <c r="O90">
        <v>0</v>
      </c>
      <c r="P90">
        <v>0</v>
      </c>
      <c r="Q90">
        <v>0</v>
      </c>
      <c r="R90">
        <v>0</v>
      </c>
      <c r="S90" s="23">
        <v>300000000</v>
      </c>
      <c r="T90">
        <v>300000000</v>
      </c>
      <c r="U90" s="252">
        <v>0</v>
      </c>
      <c r="V90" s="243">
        <v>0</v>
      </c>
      <c r="W90">
        <v>0</v>
      </c>
      <c r="X90">
        <v>300000000</v>
      </c>
      <c r="Z90" s="270" t="str">
        <f t="shared" si="12"/>
        <v>5</v>
      </c>
      <c r="AA90" s="265" t="str">
        <f t="shared" si="13"/>
        <v>2</v>
      </c>
      <c r="AB90" s="265" t="str">
        <f t="shared" si="14"/>
        <v>1</v>
      </c>
      <c r="AC90" s="240" t="s">
        <v>1465</v>
      </c>
      <c r="AD90" s="273" t="s">
        <v>1492</v>
      </c>
      <c r="AE90" s="267" t="s">
        <v>1558</v>
      </c>
    </row>
    <row r="91" spans="1:31" ht="24" x14ac:dyDescent="0.25">
      <c r="A91" t="s">
        <v>620</v>
      </c>
      <c r="B91" t="str">
        <f t="shared" si="11"/>
        <v>23</v>
      </c>
      <c r="C91" s="95" t="str">
        <f t="shared" si="8"/>
        <v>036</v>
      </c>
      <c r="D91" t="str">
        <f t="shared" si="9"/>
        <v>TTO23036</v>
      </c>
      <c r="E91">
        <v>23</v>
      </c>
      <c r="F91">
        <v>1</v>
      </c>
      <c r="G91">
        <v>3</v>
      </c>
      <c r="H91">
        <v>22</v>
      </c>
      <c r="I91">
        <v>52</v>
      </c>
      <c r="J91">
        <v>1</v>
      </c>
      <c r="K91" s="96" t="s">
        <v>285</v>
      </c>
      <c r="L91">
        <v>1</v>
      </c>
      <c r="M91" t="s">
        <v>1086</v>
      </c>
      <c r="N91">
        <v>30000000</v>
      </c>
      <c r="O91">
        <v>0</v>
      </c>
      <c r="P91">
        <v>0</v>
      </c>
      <c r="Q91">
        <v>0</v>
      </c>
      <c r="R91">
        <v>0</v>
      </c>
      <c r="S91" s="23">
        <v>30000000</v>
      </c>
      <c r="T91">
        <v>0</v>
      </c>
      <c r="U91" s="252">
        <v>0</v>
      </c>
      <c r="V91" s="243">
        <v>0</v>
      </c>
      <c r="W91">
        <v>0</v>
      </c>
      <c r="X91">
        <v>0</v>
      </c>
      <c r="Z91" s="270" t="str">
        <f t="shared" si="12"/>
        <v>5</v>
      </c>
      <c r="AA91" s="265" t="str">
        <f t="shared" si="13"/>
        <v>2</v>
      </c>
      <c r="AB91" s="265" t="str">
        <f t="shared" si="14"/>
        <v>1</v>
      </c>
      <c r="AC91" s="240" t="s">
        <v>1465</v>
      </c>
      <c r="AD91" s="273" t="s">
        <v>1492</v>
      </c>
      <c r="AE91" s="267" t="s">
        <v>1558</v>
      </c>
    </row>
    <row r="92" spans="1:31" ht="24" x14ac:dyDescent="0.25">
      <c r="A92" t="s">
        <v>620</v>
      </c>
      <c r="B92" t="str">
        <f t="shared" si="11"/>
        <v>23</v>
      </c>
      <c r="C92" s="95" t="str">
        <f t="shared" si="8"/>
        <v>036</v>
      </c>
      <c r="D92" t="str">
        <f t="shared" si="9"/>
        <v>TTO23036</v>
      </c>
      <c r="E92">
        <v>23</v>
      </c>
      <c r="F92">
        <v>1</v>
      </c>
      <c r="G92">
        <v>3</v>
      </c>
      <c r="H92">
        <v>22</v>
      </c>
      <c r="I92">
        <v>52</v>
      </c>
      <c r="J92">
        <v>1</v>
      </c>
      <c r="K92" s="96" t="s">
        <v>285</v>
      </c>
      <c r="L92">
        <v>2</v>
      </c>
      <c r="M92" t="s">
        <v>1086</v>
      </c>
      <c r="N92">
        <v>300000000</v>
      </c>
      <c r="O92">
        <v>0</v>
      </c>
      <c r="P92">
        <v>0</v>
      </c>
      <c r="Q92">
        <v>0</v>
      </c>
      <c r="R92">
        <v>0</v>
      </c>
      <c r="S92" s="23">
        <v>300000000</v>
      </c>
      <c r="T92">
        <v>199151680</v>
      </c>
      <c r="U92" s="252">
        <v>199151680</v>
      </c>
      <c r="V92" s="243">
        <v>0</v>
      </c>
      <c r="W92">
        <v>0</v>
      </c>
      <c r="X92">
        <v>199151680</v>
      </c>
      <c r="Z92" s="270" t="str">
        <f t="shared" si="12"/>
        <v>5</v>
      </c>
      <c r="AA92" s="265" t="str">
        <f t="shared" si="13"/>
        <v>2</v>
      </c>
      <c r="AB92" s="265" t="str">
        <f t="shared" si="14"/>
        <v>1</v>
      </c>
      <c r="AC92" s="240" t="s">
        <v>1465</v>
      </c>
      <c r="AD92" s="273" t="s">
        <v>1492</v>
      </c>
      <c r="AE92" s="267" t="s">
        <v>1558</v>
      </c>
    </row>
    <row r="93" spans="1:31" ht="24" x14ac:dyDescent="0.25">
      <c r="A93" t="s">
        <v>620</v>
      </c>
      <c r="B93" t="str">
        <f t="shared" si="11"/>
        <v>23</v>
      </c>
      <c r="C93" s="95" t="str">
        <f t="shared" si="8"/>
        <v>036</v>
      </c>
      <c r="D93" t="str">
        <f t="shared" si="9"/>
        <v>TTO23036</v>
      </c>
      <c r="E93">
        <v>23</v>
      </c>
      <c r="F93">
        <v>1</v>
      </c>
      <c r="G93">
        <v>3</v>
      </c>
      <c r="H93">
        <v>22</v>
      </c>
      <c r="I93">
        <v>52</v>
      </c>
      <c r="J93">
        <v>1</v>
      </c>
      <c r="K93" s="96" t="s">
        <v>285</v>
      </c>
      <c r="L93">
        <v>5</v>
      </c>
      <c r="M93" t="s">
        <v>1086</v>
      </c>
      <c r="N93">
        <v>23320000</v>
      </c>
      <c r="O93">
        <v>0</v>
      </c>
      <c r="P93">
        <v>0</v>
      </c>
      <c r="Q93">
        <v>0</v>
      </c>
      <c r="R93">
        <v>0</v>
      </c>
      <c r="S93" s="23">
        <v>23320000</v>
      </c>
      <c r="T93">
        <v>9705745</v>
      </c>
      <c r="U93" s="252">
        <v>6205745</v>
      </c>
      <c r="V93" s="243">
        <v>4946180</v>
      </c>
      <c r="W93">
        <v>4946180</v>
      </c>
      <c r="X93">
        <v>4759565</v>
      </c>
      <c r="Z93" s="270" t="str">
        <f t="shared" si="12"/>
        <v>5</v>
      </c>
      <c r="AA93" s="265" t="str">
        <f t="shared" si="13"/>
        <v>2</v>
      </c>
      <c r="AB93" s="265" t="str">
        <f t="shared" si="14"/>
        <v>1</v>
      </c>
      <c r="AC93" s="240" t="s">
        <v>1465</v>
      </c>
      <c r="AD93" s="273" t="s">
        <v>1492</v>
      </c>
      <c r="AE93" s="267" t="s">
        <v>1558</v>
      </c>
    </row>
    <row r="94" spans="1:31" ht="24" x14ac:dyDescent="0.25">
      <c r="A94" t="s">
        <v>620</v>
      </c>
      <c r="B94" t="str">
        <f t="shared" si="11"/>
        <v>23</v>
      </c>
      <c r="C94" s="95" t="str">
        <f t="shared" si="8"/>
        <v>036</v>
      </c>
      <c r="D94" t="str">
        <f t="shared" si="9"/>
        <v>TTO23036</v>
      </c>
      <c r="E94">
        <v>23</v>
      </c>
      <c r="F94">
        <v>1</v>
      </c>
      <c r="G94">
        <v>3</v>
      </c>
      <c r="H94">
        <v>22</v>
      </c>
      <c r="I94">
        <v>52</v>
      </c>
      <c r="J94">
        <v>1</v>
      </c>
      <c r="K94" s="96" t="s">
        <v>285</v>
      </c>
      <c r="L94">
        <v>6</v>
      </c>
      <c r="M94" t="s">
        <v>1086</v>
      </c>
      <c r="N94">
        <v>31800000</v>
      </c>
      <c r="O94">
        <v>0</v>
      </c>
      <c r="P94">
        <v>0</v>
      </c>
      <c r="Q94">
        <v>0</v>
      </c>
      <c r="R94">
        <v>0</v>
      </c>
      <c r="S94" s="23">
        <v>31800000</v>
      </c>
      <c r="T94">
        <v>0</v>
      </c>
      <c r="U94" s="252">
        <v>0</v>
      </c>
      <c r="V94" s="243">
        <v>0</v>
      </c>
      <c r="W94">
        <v>0</v>
      </c>
      <c r="X94">
        <v>0</v>
      </c>
      <c r="Z94" s="270" t="str">
        <f t="shared" si="12"/>
        <v>5</v>
      </c>
      <c r="AA94" s="265" t="str">
        <f t="shared" si="13"/>
        <v>2</v>
      </c>
      <c r="AB94" s="265" t="str">
        <f t="shared" si="14"/>
        <v>1</v>
      </c>
      <c r="AC94" s="240" t="s">
        <v>1465</v>
      </c>
      <c r="AD94" s="273" t="s">
        <v>1492</v>
      </c>
      <c r="AE94" s="267" t="s">
        <v>1558</v>
      </c>
    </row>
    <row r="95" spans="1:31" ht="24" x14ac:dyDescent="0.25">
      <c r="A95" t="s">
        <v>620</v>
      </c>
      <c r="B95" t="str">
        <f t="shared" si="11"/>
        <v>23</v>
      </c>
      <c r="C95" s="95" t="str">
        <f t="shared" ref="C95:C158" si="15">RIGHT(K95,3)</f>
        <v>036</v>
      </c>
      <c r="D95" t="str">
        <f t="shared" ref="D95:D100" si="16">CONCATENATE(A95,B95,C95)</f>
        <v>TTO23036</v>
      </c>
      <c r="E95">
        <v>23</v>
      </c>
      <c r="F95">
        <v>1</v>
      </c>
      <c r="G95">
        <v>3</v>
      </c>
      <c r="H95">
        <v>22</v>
      </c>
      <c r="I95">
        <v>52</v>
      </c>
      <c r="J95">
        <v>1</v>
      </c>
      <c r="K95" s="96" t="s">
        <v>285</v>
      </c>
      <c r="L95">
        <v>12</v>
      </c>
      <c r="M95" t="s">
        <v>1087</v>
      </c>
      <c r="N95">
        <v>26500000</v>
      </c>
      <c r="O95">
        <v>0</v>
      </c>
      <c r="P95">
        <v>0</v>
      </c>
      <c r="Q95">
        <v>0</v>
      </c>
      <c r="R95">
        <v>0</v>
      </c>
      <c r="S95" s="23">
        <v>26500000</v>
      </c>
      <c r="T95">
        <v>0</v>
      </c>
      <c r="U95" s="252">
        <v>0</v>
      </c>
      <c r="V95" s="243">
        <v>0</v>
      </c>
      <c r="W95">
        <v>0</v>
      </c>
      <c r="X95">
        <v>0</v>
      </c>
      <c r="Z95" s="270" t="str">
        <f t="shared" si="12"/>
        <v>5</v>
      </c>
      <c r="AA95" s="265" t="str">
        <f t="shared" si="13"/>
        <v>2</v>
      </c>
      <c r="AB95" s="265" t="str">
        <f t="shared" si="14"/>
        <v>1</v>
      </c>
      <c r="AC95" s="240" t="s">
        <v>1465</v>
      </c>
      <c r="AD95" s="273" t="s">
        <v>1492</v>
      </c>
      <c r="AE95" s="267" t="s">
        <v>1558</v>
      </c>
    </row>
    <row r="96" spans="1:31" ht="24" x14ac:dyDescent="0.25">
      <c r="A96" t="s">
        <v>620</v>
      </c>
      <c r="B96" t="str">
        <f t="shared" si="11"/>
        <v>23</v>
      </c>
      <c r="C96" s="95" t="str">
        <f t="shared" si="15"/>
        <v>036</v>
      </c>
      <c r="D96" t="str">
        <f t="shared" si="16"/>
        <v>TTO23036</v>
      </c>
      <c r="E96">
        <v>23</v>
      </c>
      <c r="F96">
        <v>1</v>
      </c>
      <c r="G96">
        <v>3</v>
      </c>
      <c r="H96">
        <v>22</v>
      </c>
      <c r="I96">
        <v>52</v>
      </c>
      <c r="J96">
        <v>1</v>
      </c>
      <c r="K96" s="96" t="s">
        <v>285</v>
      </c>
      <c r="L96">
        <v>15</v>
      </c>
      <c r="M96" t="s">
        <v>1087</v>
      </c>
      <c r="N96">
        <v>5500000</v>
      </c>
      <c r="O96">
        <v>0</v>
      </c>
      <c r="P96">
        <v>0</v>
      </c>
      <c r="Q96">
        <v>0</v>
      </c>
      <c r="R96">
        <v>0</v>
      </c>
      <c r="S96" s="23">
        <v>5500000</v>
      </c>
      <c r="T96">
        <v>5200000</v>
      </c>
      <c r="U96" s="252">
        <v>1661480</v>
      </c>
      <c r="V96" s="243">
        <v>1661480</v>
      </c>
      <c r="W96">
        <v>0</v>
      </c>
      <c r="X96">
        <v>3538520</v>
      </c>
      <c r="Z96" s="270" t="str">
        <f t="shared" si="12"/>
        <v>5</v>
      </c>
      <c r="AA96" s="265" t="str">
        <f t="shared" si="13"/>
        <v>2</v>
      </c>
      <c r="AB96" s="265" t="str">
        <f t="shared" si="14"/>
        <v>1</v>
      </c>
      <c r="AC96" s="240" t="s">
        <v>1465</v>
      </c>
      <c r="AD96" s="273" t="s">
        <v>1492</v>
      </c>
      <c r="AE96" s="267" t="s">
        <v>1558</v>
      </c>
    </row>
    <row r="97" spans="1:31" ht="24" x14ac:dyDescent="0.25">
      <c r="A97" t="s">
        <v>620</v>
      </c>
      <c r="B97" t="str">
        <f t="shared" si="11"/>
        <v>23</v>
      </c>
      <c r="C97" s="95" t="str">
        <f t="shared" si="15"/>
        <v>037</v>
      </c>
      <c r="D97" t="str">
        <f t="shared" si="16"/>
        <v>TTO23037</v>
      </c>
      <c r="E97">
        <v>23</v>
      </c>
      <c r="F97">
        <v>1</v>
      </c>
      <c r="G97">
        <v>3</v>
      </c>
      <c r="H97">
        <v>22</v>
      </c>
      <c r="I97">
        <v>52</v>
      </c>
      <c r="J97">
        <v>1</v>
      </c>
      <c r="K97" s="96" t="s">
        <v>163</v>
      </c>
      <c r="L97">
        <v>3</v>
      </c>
      <c r="M97" t="s">
        <v>1088</v>
      </c>
      <c r="N97">
        <v>35882800</v>
      </c>
      <c r="O97">
        <v>0</v>
      </c>
      <c r="P97">
        <v>350000000</v>
      </c>
      <c r="Q97">
        <v>0</v>
      </c>
      <c r="R97">
        <v>0</v>
      </c>
      <c r="S97" s="23">
        <v>385882800</v>
      </c>
      <c r="T97">
        <v>362000000</v>
      </c>
      <c r="U97" s="252">
        <v>352000000</v>
      </c>
      <c r="V97" s="243">
        <v>0</v>
      </c>
      <c r="W97">
        <v>0</v>
      </c>
      <c r="X97">
        <v>362000000</v>
      </c>
      <c r="Z97" s="270" t="str">
        <f t="shared" si="12"/>
        <v>5</v>
      </c>
      <c r="AA97" s="265" t="str">
        <f t="shared" si="13"/>
        <v>2</v>
      </c>
      <c r="AB97" s="265" t="str">
        <f t="shared" si="14"/>
        <v>1</v>
      </c>
      <c r="AC97" s="240" t="s">
        <v>1465</v>
      </c>
      <c r="AD97" s="273" t="s">
        <v>1492</v>
      </c>
      <c r="AE97" s="267" t="s">
        <v>1558</v>
      </c>
    </row>
    <row r="98" spans="1:31" ht="24" x14ac:dyDescent="0.25">
      <c r="A98" t="s">
        <v>620</v>
      </c>
      <c r="B98" t="str">
        <f t="shared" si="11"/>
        <v>23</v>
      </c>
      <c r="C98" s="95" t="str">
        <f t="shared" si="15"/>
        <v>037</v>
      </c>
      <c r="D98" t="str">
        <f t="shared" si="16"/>
        <v>TTO23037</v>
      </c>
      <c r="E98">
        <v>23</v>
      </c>
      <c r="F98">
        <v>1</v>
      </c>
      <c r="G98">
        <v>3</v>
      </c>
      <c r="H98">
        <v>22</v>
      </c>
      <c r="I98">
        <v>52</v>
      </c>
      <c r="J98">
        <v>1</v>
      </c>
      <c r="K98" s="96" t="s">
        <v>163</v>
      </c>
      <c r="L98">
        <v>4</v>
      </c>
      <c r="M98" t="s">
        <v>1088</v>
      </c>
      <c r="N98">
        <v>561980000</v>
      </c>
      <c r="O98">
        <v>0</v>
      </c>
      <c r="P98">
        <v>15000000</v>
      </c>
      <c r="Q98">
        <v>0</v>
      </c>
      <c r="R98">
        <v>350000000</v>
      </c>
      <c r="S98" s="23">
        <v>226980000</v>
      </c>
      <c r="T98">
        <v>203117909</v>
      </c>
      <c r="U98" s="252">
        <v>203117909</v>
      </c>
      <c r="V98" s="243">
        <v>66677572</v>
      </c>
      <c r="W98">
        <v>66677572</v>
      </c>
      <c r="X98">
        <v>136440337</v>
      </c>
      <c r="Z98" s="270" t="str">
        <f t="shared" si="12"/>
        <v>5</v>
      </c>
      <c r="AA98" s="265" t="str">
        <f t="shared" si="13"/>
        <v>2</v>
      </c>
      <c r="AB98" s="265" t="str">
        <f t="shared" si="14"/>
        <v>1</v>
      </c>
      <c r="AC98" s="240" t="s">
        <v>1465</v>
      </c>
      <c r="AD98" s="273" t="s">
        <v>1492</v>
      </c>
      <c r="AE98" s="267" t="s">
        <v>1558</v>
      </c>
    </row>
    <row r="99" spans="1:31" ht="24" x14ac:dyDescent="0.25">
      <c r="A99" t="s">
        <v>620</v>
      </c>
      <c r="B99" t="str">
        <f t="shared" si="11"/>
        <v>23</v>
      </c>
      <c r="C99" s="95" t="str">
        <f t="shared" si="15"/>
        <v>037</v>
      </c>
      <c r="D99" t="str">
        <f t="shared" si="16"/>
        <v>TTO23037</v>
      </c>
      <c r="E99">
        <v>23</v>
      </c>
      <c r="F99">
        <v>1</v>
      </c>
      <c r="G99">
        <v>3</v>
      </c>
      <c r="H99">
        <v>22</v>
      </c>
      <c r="I99">
        <v>52</v>
      </c>
      <c r="J99">
        <v>1</v>
      </c>
      <c r="K99" s="96" t="s">
        <v>163</v>
      </c>
      <c r="L99">
        <v>5</v>
      </c>
      <c r="M99" t="s">
        <v>1088</v>
      </c>
      <c r="N99">
        <v>170660000</v>
      </c>
      <c r="O99">
        <v>0</v>
      </c>
      <c r="P99">
        <v>0</v>
      </c>
      <c r="Q99">
        <v>0</v>
      </c>
      <c r="R99">
        <v>0</v>
      </c>
      <c r="S99" s="23">
        <v>170660000</v>
      </c>
      <c r="T99">
        <v>143541000</v>
      </c>
      <c r="U99" s="252">
        <v>70000000</v>
      </c>
      <c r="V99" s="243">
        <v>0</v>
      </c>
      <c r="W99">
        <v>0</v>
      </c>
      <c r="X99">
        <v>143541000</v>
      </c>
      <c r="Z99" s="270" t="str">
        <f t="shared" si="12"/>
        <v>5</v>
      </c>
      <c r="AA99" s="265" t="str">
        <f t="shared" si="13"/>
        <v>2</v>
      </c>
      <c r="AB99" s="265" t="str">
        <f t="shared" si="14"/>
        <v>1</v>
      </c>
      <c r="AC99" s="240" t="s">
        <v>1465</v>
      </c>
      <c r="AD99" s="273" t="s">
        <v>1492</v>
      </c>
      <c r="AE99" s="267" t="s">
        <v>1558</v>
      </c>
    </row>
    <row r="100" spans="1:31" ht="24" x14ac:dyDescent="0.25">
      <c r="A100" t="s">
        <v>620</v>
      </c>
      <c r="B100" t="str">
        <f t="shared" si="11"/>
        <v>23</v>
      </c>
      <c r="C100" s="95" t="str">
        <f t="shared" si="15"/>
        <v>037</v>
      </c>
      <c r="D100" t="str">
        <f t="shared" si="16"/>
        <v>TTO23037</v>
      </c>
      <c r="E100">
        <v>23</v>
      </c>
      <c r="F100">
        <v>1</v>
      </c>
      <c r="G100">
        <v>3</v>
      </c>
      <c r="H100">
        <v>22</v>
      </c>
      <c r="I100">
        <v>52</v>
      </c>
      <c r="J100">
        <v>1</v>
      </c>
      <c r="K100" s="96" t="s">
        <v>163</v>
      </c>
      <c r="L100">
        <v>6</v>
      </c>
      <c r="M100" t="s">
        <v>1088</v>
      </c>
      <c r="N100">
        <v>64160000</v>
      </c>
      <c r="O100">
        <v>0</v>
      </c>
      <c r="P100">
        <v>0</v>
      </c>
      <c r="Q100">
        <v>0</v>
      </c>
      <c r="R100">
        <v>0</v>
      </c>
      <c r="S100" s="23">
        <v>64160000</v>
      </c>
      <c r="T100">
        <v>49500000</v>
      </c>
      <c r="U100" s="252">
        <v>0</v>
      </c>
      <c r="V100" s="243">
        <v>0</v>
      </c>
      <c r="W100">
        <v>0</v>
      </c>
      <c r="X100">
        <v>49500000</v>
      </c>
      <c r="Z100" s="270" t="str">
        <f t="shared" si="12"/>
        <v>5</v>
      </c>
      <c r="AA100" s="265" t="str">
        <f t="shared" si="13"/>
        <v>2</v>
      </c>
      <c r="AB100" s="265" t="str">
        <f t="shared" si="14"/>
        <v>1</v>
      </c>
      <c r="AC100" s="240" t="s">
        <v>1465</v>
      </c>
      <c r="AD100" s="273" t="s">
        <v>1492</v>
      </c>
      <c r="AE100" s="267" t="s">
        <v>1558</v>
      </c>
    </row>
    <row r="101" spans="1:31" ht="24" x14ac:dyDescent="0.25">
      <c r="A101" t="s">
        <v>620</v>
      </c>
      <c r="B101" t="str">
        <f t="shared" ref="B101:B112" si="17">RIGHT(E101,2)</f>
        <v>23</v>
      </c>
      <c r="C101" s="95" t="str">
        <f t="shared" si="15"/>
        <v>037</v>
      </c>
      <c r="D101" t="str">
        <f t="shared" ref="D101:D139" si="18">CONCATENATE(A101,B101,C101)</f>
        <v>TTO23037</v>
      </c>
      <c r="E101">
        <v>23</v>
      </c>
      <c r="F101">
        <v>1</v>
      </c>
      <c r="G101">
        <v>3</v>
      </c>
      <c r="H101">
        <v>22</v>
      </c>
      <c r="I101">
        <v>52</v>
      </c>
      <c r="J101">
        <v>1</v>
      </c>
      <c r="K101" s="96" t="s">
        <v>163</v>
      </c>
      <c r="L101">
        <v>13</v>
      </c>
      <c r="M101" t="s">
        <v>1089</v>
      </c>
      <c r="N101">
        <v>100000000</v>
      </c>
      <c r="O101">
        <v>0</v>
      </c>
      <c r="P101">
        <v>250000000</v>
      </c>
      <c r="Q101">
        <v>0</v>
      </c>
      <c r="R101">
        <v>0</v>
      </c>
      <c r="S101" s="23">
        <v>350000000</v>
      </c>
      <c r="T101">
        <v>304000000</v>
      </c>
      <c r="U101" s="252">
        <v>269652850</v>
      </c>
      <c r="V101" s="243">
        <v>0</v>
      </c>
      <c r="W101">
        <v>0</v>
      </c>
      <c r="X101">
        <v>304000000</v>
      </c>
      <c r="Z101" s="270" t="str">
        <f t="shared" si="12"/>
        <v>5</v>
      </c>
      <c r="AA101" s="265" t="str">
        <f t="shared" si="13"/>
        <v>2</v>
      </c>
      <c r="AB101" s="265" t="str">
        <f t="shared" si="14"/>
        <v>1</v>
      </c>
      <c r="AC101" s="240" t="s">
        <v>1465</v>
      </c>
      <c r="AD101" s="273" t="s">
        <v>1492</v>
      </c>
      <c r="AE101" s="267" t="s">
        <v>1558</v>
      </c>
    </row>
    <row r="102" spans="1:31" ht="24" x14ac:dyDescent="0.25">
      <c r="A102" t="s">
        <v>620</v>
      </c>
      <c r="B102" t="str">
        <f t="shared" si="17"/>
        <v>23</v>
      </c>
      <c r="C102" s="95" t="str">
        <f t="shared" si="15"/>
        <v>037</v>
      </c>
      <c r="D102" t="str">
        <f t="shared" si="18"/>
        <v>TTO23037</v>
      </c>
      <c r="E102">
        <v>23</v>
      </c>
      <c r="F102">
        <v>1</v>
      </c>
      <c r="G102">
        <v>3</v>
      </c>
      <c r="H102">
        <v>22</v>
      </c>
      <c r="I102">
        <v>52</v>
      </c>
      <c r="J102">
        <v>1</v>
      </c>
      <c r="K102" s="96" t="s">
        <v>163</v>
      </c>
      <c r="L102">
        <v>14</v>
      </c>
      <c r="M102" t="s">
        <v>1089</v>
      </c>
      <c r="N102">
        <v>308000000</v>
      </c>
      <c r="O102">
        <v>0</v>
      </c>
      <c r="P102">
        <v>0</v>
      </c>
      <c r="Q102">
        <v>0</v>
      </c>
      <c r="R102">
        <v>250000000</v>
      </c>
      <c r="S102" s="23">
        <v>58000000</v>
      </c>
      <c r="T102">
        <v>50000000</v>
      </c>
      <c r="U102" s="252">
        <v>50000000</v>
      </c>
      <c r="V102" s="243">
        <v>9681065</v>
      </c>
      <c r="W102">
        <v>9681065</v>
      </c>
      <c r="X102">
        <v>40318935</v>
      </c>
      <c r="Z102" s="270" t="str">
        <f t="shared" si="12"/>
        <v>5</v>
      </c>
      <c r="AA102" s="265" t="str">
        <f t="shared" si="13"/>
        <v>2</v>
      </c>
      <c r="AB102" s="265" t="str">
        <f t="shared" si="14"/>
        <v>1</v>
      </c>
      <c r="AC102" s="240" t="s">
        <v>1465</v>
      </c>
      <c r="AD102" s="273" t="s">
        <v>1492</v>
      </c>
      <c r="AE102" s="267" t="s">
        <v>1558</v>
      </c>
    </row>
    <row r="103" spans="1:31" ht="24" x14ac:dyDescent="0.25">
      <c r="A103" t="s">
        <v>620</v>
      </c>
      <c r="B103" t="str">
        <f t="shared" si="17"/>
        <v>23</v>
      </c>
      <c r="C103" s="95" t="str">
        <f t="shared" si="15"/>
        <v>037</v>
      </c>
      <c r="D103" t="str">
        <f t="shared" si="18"/>
        <v>TTO23037</v>
      </c>
      <c r="E103">
        <v>23</v>
      </c>
      <c r="F103">
        <v>1</v>
      </c>
      <c r="G103">
        <v>3</v>
      </c>
      <c r="H103">
        <v>22</v>
      </c>
      <c r="I103">
        <v>52</v>
      </c>
      <c r="J103">
        <v>1</v>
      </c>
      <c r="K103" s="96" t="s">
        <v>163</v>
      </c>
      <c r="L103">
        <v>15</v>
      </c>
      <c r="M103" t="s">
        <v>1089</v>
      </c>
      <c r="N103">
        <v>236000000</v>
      </c>
      <c r="O103">
        <v>0</v>
      </c>
      <c r="P103">
        <v>0</v>
      </c>
      <c r="Q103">
        <v>0</v>
      </c>
      <c r="R103">
        <v>0</v>
      </c>
      <c r="S103" s="23">
        <v>236000000</v>
      </c>
      <c r="T103">
        <v>227493118</v>
      </c>
      <c r="U103" s="252">
        <v>201646606</v>
      </c>
      <c r="V103" s="243">
        <v>44503346</v>
      </c>
      <c r="W103">
        <v>34677621</v>
      </c>
      <c r="X103">
        <v>182989772</v>
      </c>
      <c r="Z103" s="270" t="str">
        <f t="shared" si="12"/>
        <v>5</v>
      </c>
      <c r="AA103" s="265" t="str">
        <f t="shared" si="13"/>
        <v>2</v>
      </c>
      <c r="AB103" s="265" t="str">
        <f t="shared" si="14"/>
        <v>1</v>
      </c>
      <c r="AC103" s="240" t="s">
        <v>1465</v>
      </c>
      <c r="AD103" s="273" t="s">
        <v>1492</v>
      </c>
      <c r="AE103" s="267" t="s">
        <v>1558</v>
      </c>
    </row>
    <row r="104" spans="1:31" ht="24" x14ac:dyDescent="0.25">
      <c r="A104" t="s">
        <v>620</v>
      </c>
      <c r="B104" t="str">
        <f t="shared" si="17"/>
        <v>23</v>
      </c>
      <c r="C104" s="95" t="str">
        <f t="shared" si="15"/>
        <v>037</v>
      </c>
      <c r="D104" t="str">
        <f t="shared" si="18"/>
        <v>TTO23037</v>
      </c>
      <c r="E104">
        <v>23</v>
      </c>
      <c r="F104">
        <v>1</v>
      </c>
      <c r="G104">
        <v>3</v>
      </c>
      <c r="H104">
        <v>22</v>
      </c>
      <c r="I104">
        <v>52</v>
      </c>
      <c r="J104">
        <v>1</v>
      </c>
      <c r="K104" s="96" t="s">
        <v>163</v>
      </c>
      <c r="L104">
        <v>16</v>
      </c>
      <c r="M104" t="s">
        <v>1089</v>
      </c>
      <c r="N104">
        <v>40000000</v>
      </c>
      <c r="O104">
        <v>0</v>
      </c>
      <c r="P104">
        <v>0</v>
      </c>
      <c r="Q104">
        <v>0</v>
      </c>
      <c r="R104">
        <v>0</v>
      </c>
      <c r="S104" s="23">
        <v>40000000</v>
      </c>
      <c r="T104">
        <v>24900000</v>
      </c>
      <c r="U104" s="252">
        <v>0</v>
      </c>
      <c r="V104" s="243">
        <v>0</v>
      </c>
      <c r="W104">
        <v>0</v>
      </c>
      <c r="X104">
        <v>24900000</v>
      </c>
      <c r="Z104" s="270" t="str">
        <f t="shared" si="12"/>
        <v>5</v>
      </c>
      <c r="AA104" s="265" t="str">
        <f t="shared" si="13"/>
        <v>2</v>
      </c>
      <c r="AB104" s="265" t="str">
        <f t="shared" si="14"/>
        <v>1</v>
      </c>
      <c r="AC104" s="240" t="s">
        <v>1465</v>
      </c>
      <c r="AD104" s="273" t="s">
        <v>1492</v>
      </c>
      <c r="AE104" s="267" t="s">
        <v>1558</v>
      </c>
    </row>
    <row r="105" spans="1:31" ht="24" x14ac:dyDescent="0.25">
      <c r="A105" t="s">
        <v>620</v>
      </c>
      <c r="B105" t="str">
        <f t="shared" si="17"/>
        <v>23</v>
      </c>
      <c r="C105" s="95" t="str">
        <f t="shared" si="15"/>
        <v>037</v>
      </c>
      <c r="D105" t="str">
        <f t="shared" si="18"/>
        <v>TTO23037</v>
      </c>
      <c r="E105">
        <v>23</v>
      </c>
      <c r="F105">
        <v>1</v>
      </c>
      <c r="G105">
        <v>3</v>
      </c>
      <c r="H105">
        <v>22</v>
      </c>
      <c r="I105">
        <v>52</v>
      </c>
      <c r="J105">
        <v>1</v>
      </c>
      <c r="K105" s="96" t="s">
        <v>163</v>
      </c>
      <c r="L105">
        <v>23</v>
      </c>
      <c r="M105" t="s">
        <v>1090</v>
      </c>
      <c r="N105">
        <v>0</v>
      </c>
      <c r="O105">
        <v>0</v>
      </c>
      <c r="P105">
        <v>100000000</v>
      </c>
      <c r="Q105">
        <v>0</v>
      </c>
      <c r="R105">
        <v>0</v>
      </c>
      <c r="S105" s="23">
        <v>100000000</v>
      </c>
      <c r="T105">
        <v>100000000</v>
      </c>
      <c r="U105" s="252">
        <v>100000000</v>
      </c>
      <c r="V105" s="243">
        <v>0</v>
      </c>
      <c r="W105">
        <v>0</v>
      </c>
      <c r="X105">
        <v>100000000</v>
      </c>
      <c r="Z105" s="270" t="str">
        <f t="shared" si="12"/>
        <v>5</v>
      </c>
      <c r="AA105" s="265" t="str">
        <f t="shared" si="13"/>
        <v>2</v>
      </c>
      <c r="AB105" s="265" t="str">
        <f t="shared" si="14"/>
        <v>1</v>
      </c>
      <c r="AC105" s="240" t="s">
        <v>1465</v>
      </c>
      <c r="AD105" s="273" t="s">
        <v>1492</v>
      </c>
      <c r="AE105" s="267" t="s">
        <v>1558</v>
      </c>
    </row>
    <row r="106" spans="1:31" ht="24" x14ac:dyDescent="0.25">
      <c r="A106" t="s">
        <v>620</v>
      </c>
      <c r="B106" t="str">
        <f t="shared" si="17"/>
        <v>23</v>
      </c>
      <c r="C106" s="95" t="str">
        <f t="shared" si="15"/>
        <v>037</v>
      </c>
      <c r="D106" t="str">
        <f t="shared" si="18"/>
        <v>TTO23037</v>
      </c>
      <c r="E106">
        <v>23</v>
      </c>
      <c r="F106">
        <v>1</v>
      </c>
      <c r="G106">
        <v>3</v>
      </c>
      <c r="H106">
        <v>22</v>
      </c>
      <c r="I106">
        <v>52</v>
      </c>
      <c r="J106">
        <v>1</v>
      </c>
      <c r="K106" s="96" t="s">
        <v>163</v>
      </c>
      <c r="L106">
        <v>24</v>
      </c>
      <c r="M106" t="s">
        <v>1090</v>
      </c>
      <c r="N106">
        <v>230000000</v>
      </c>
      <c r="O106">
        <v>0</v>
      </c>
      <c r="P106">
        <v>0</v>
      </c>
      <c r="Q106">
        <v>0</v>
      </c>
      <c r="R106">
        <v>100000000</v>
      </c>
      <c r="S106" s="23">
        <v>130000000</v>
      </c>
      <c r="T106">
        <v>100000000</v>
      </c>
      <c r="U106" s="252">
        <v>100000000</v>
      </c>
      <c r="V106" s="243">
        <v>0</v>
      </c>
      <c r="W106">
        <v>0</v>
      </c>
      <c r="X106">
        <v>100000000</v>
      </c>
      <c r="Z106" s="270" t="str">
        <f t="shared" si="12"/>
        <v>5</v>
      </c>
      <c r="AA106" s="265" t="str">
        <f t="shared" si="13"/>
        <v>2</v>
      </c>
      <c r="AB106" s="265" t="str">
        <f t="shared" si="14"/>
        <v>1</v>
      </c>
      <c r="AC106" s="240" t="s">
        <v>1465</v>
      </c>
      <c r="AD106" s="273" t="s">
        <v>1492</v>
      </c>
      <c r="AE106" s="267" t="s">
        <v>1558</v>
      </c>
    </row>
    <row r="107" spans="1:31" ht="24" x14ac:dyDescent="0.25">
      <c r="A107" t="s">
        <v>620</v>
      </c>
      <c r="B107" t="str">
        <f t="shared" si="17"/>
        <v>23</v>
      </c>
      <c r="C107" s="95" t="str">
        <f t="shared" si="15"/>
        <v>038</v>
      </c>
      <c r="D107" t="str">
        <f t="shared" si="18"/>
        <v>TTO23038</v>
      </c>
      <c r="E107">
        <v>23</v>
      </c>
      <c r="F107">
        <v>1</v>
      </c>
      <c r="G107">
        <v>3</v>
      </c>
      <c r="H107">
        <v>22</v>
      </c>
      <c r="I107">
        <v>52</v>
      </c>
      <c r="J107">
        <v>1</v>
      </c>
      <c r="K107" s="96" t="s">
        <v>259</v>
      </c>
      <c r="L107">
        <v>2</v>
      </c>
      <c r="M107" t="s">
        <v>1091</v>
      </c>
      <c r="N107">
        <v>15900000</v>
      </c>
      <c r="O107">
        <v>0</v>
      </c>
      <c r="P107">
        <v>0</v>
      </c>
      <c r="Q107">
        <v>0</v>
      </c>
      <c r="R107">
        <v>15900000</v>
      </c>
      <c r="S107" s="23">
        <v>0</v>
      </c>
      <c r="T107">
        <v>0</v>
      </c>
      <c r="U107" s="252">
        <v>0</v>
      </c>
      <c r="V107" s="243">
        <v>0</v>
      </c>
      <c r="W107">
        <v>0</v>
      </c>
      <c r="X107">
        <v>0</v>
      </c>
      <c r="Z107" s="270" t="str">
        <f t="shared" si="12"/>
        <v>5</v>
      </c>
      <c r="AA107" s="265" t="str">
        <f t="shared" si="13"/>
        <v>2</v>
      </c>
      <c r="AB107" s="265" t="str">
        <f t="shared" si="14"/>
        <v>1</v>
      </c>
      <c r="AC107" s="240" t="s">
        <v>1465</v>
      </c>
      <c r="AD107" s="273" t="s">
        <v>1492</v>
      </c>
      <c r="AE107" s="267" t="s">
        <v>1558</v>
      </c>
    </row>
    <row r="108" spans="1:31" ht="24" x14ac:dyDescent="0.25">
      <c r="A108" t="s">
        <v>620</v>
      </c>
      <c r="B108" t="str">
        <f t="shared" si="17"/>
        <v>23</v>
      </c>
      <c r="C108" s="95" t="str">
        <f t="shared" si="15"/>
        <v>038</v>
      </c>
      <c r="D108" t="str">
        <f t="shared" si="18"/>
        <v>TTO23038</v>
      </c>
      <c r="E108">
        <v>23</v>
      </c>
      <c r="F108">
        <v>1</v>
      </c>
      <c r="G108">
        <v>3</v>
      </c>
      <c r="H108">
        <v>22</v>
      </c>
      <c r="I108">
        <v>52</v>
      </c>
      <c r="J108">
        <v>1</v>
      </c>
      <c r="K108" s="96" t="s">
        <v>259</v>
      </c>
      <c r="L108">
        <v>4</v>
      </c>
      <c r="M108" t="s">
        <v>1091</v>
      </c>
      <c r="N108">
        <v>93100000</v>
      </c>
      <c r="O108">
        <v>0</v>
      </c>
      <c r="P108">
        <v>15900000</v>
      </c>
      <c r="Q108">
        <v>0</v>
      </c>
      <c r="R108">
        <v>0</v>
      </c>
      <c r="S108" s="23">
        <v>109000000</v>
      </c>
      <c r="T108">
        <v>84990000</v>
      </c>
      <c r="U108" s="252">
        <v>35000000</v>
      </c>
      <c r="V108" s="243">
        <v>0</v>
      </c>
      <c r="W108">
        <v>0</v>
      </c>
      <c r="X108">
        <v>84990000</v>
      </c>
      <c r="Z108" s="270" t="str">
        <f t="shared" si="12"/>
        <v>5</v>
      </c>
      <c r="AA108" s="265" t="str">
        <f t="shared" si="13"/>
        <v>2</v>
      </c>
      <c r="AB108" s="265" t="str">
        <f t="shared" si="14"/>
        <v>1</v>
      </c>
      <c r="AC108" s="240" t="s">
        <v>1465</v>
      </c>
      <c r="AD108" s="273" t="s">
        <v>1492</v>
      </c>
      <c r="AE108" s="267" t="s">
        <v>1558</v>
      </c>
    </row>
    <row r="109" spans="1:31" ht="24" x14ac:dyDescent="0.25">
      <c r="A109" t="s">
        <v>620</v>
      </c>
      <c r="B109" t="str">
        <f t="shared" si="17"/>
        <v>23</v>
      </c>
      <c r="C109" s="95" t="str">
        <f t="shared" si="15"/>
        <v>038</v>
      </c>
      <c r="D109" t="str">
        <f t="shared" si="18"/>
        <v>TTO23038</v>
      </c>
      <c r="E109">
        <v>23</v>
      </c>
      <c r="F109">
        <v>1</v>
      </c>
      <c r="G109">
        <v>3</v>
      </c>
      <c r="H109">
        <v>22</v>
      </c>
      <c r="I109">
        <v>52</v>
      </c>
      <c r="J109">
        <v>1</v>
      </c>
      <c r="K109" s="96" t="s">
        <v>259</v>
      </c>
      <c r="L109">
        <v>5</v>
      </c>
      <c r="M109" t="s">
        <v>1091</v>
      </c>
      <c r="N109">
        <v>7420000</v>
      </c>
      <c r="O109">
        <v>0</v>
      </c>
      <c r="P109">
        <v>0</v>
      </c>
      <c r="Q109">
        <v>0</v>
      </c>
      <c r="R109">
        <v>0</v>
      </c>
      <c r="S109" s="23">
        <v>7420000</v>
      </c>
      <c r="T109">
        <v>7420000</v>
      </c>
      <c r="U109" s="252">
        <v>7420000</v>
      </c>
      <c r="V109" s="243">
        <v>0</v>
      </c>
      <c r="W109">
        <v>0</v>
      </c>
      <c r="X109">
        <v>7420000</v>
      </c>
      <c r="Z109" s="270" t="str">
        <f t="shared" si="12"/>
        <v>5</v>
      </c>
      <c r="AA109" s="265" t="str">
        <f t="shared" si="13"/>
        <v>2</v>
      </c>
      <c r="AB109" s="265" t="str">
        <f t="shared" si="14"/>
        <v>1</v>
      </c>
      <c r="AC109" s="240" t="s">
        <v>1465</v>
      </c>
      <c r="AD109" s="273" t="s">
        <v>1492</v>
      </c>
      <c r="AE109" s="267" t="s">
        <v>1558</v>
      </c>
    </row>
    <row r="110" spans="1:31" ht="24" x14ac:dyDescent="0.25">
      <c r="A110" t="s">
        <v>620</v>
      </c>
      <c r="B110" t="str">
        <f t="shared" si="17"/>
        <v>23</v>
      </c>
      <c r="C110" s="95" t="str">
        <f t="shared" si="15"/>
        <v>038</v>
      </c>
      <c r="D110" t="str">
        <f t="shared" si="18"/>
        <v>TTO23038</v>
      </c>
      <c r="E110">
        <v>23</v>
      </c>
      <c r="F110">
        <v>1</v>
      </c>
      <c r="G110">
        <v>3</v>
      </c>
      <c r="H110">
        <v>22</v>
      </c>
      <c r="I110">
        <v>52</v>
      </c>
      <c r="J110">
        <v>1</v>
      </c>
      <c r="K110" s="96" t="s">
        <v>259</v>
      </c>
      <c r="L110">
        <v>6</v>
      </c>
      <c r="M110" t="s">
        <v>1092</v>
      </c>
      <c r="N110">
        <v>20000000</v>
      </c>
      <c r="O110">
        <v>0</v>
      </c>
      <c r="P110">
        <v>0</v>
      </c>
      <c r="Q110">
        <v>0</v>
      </c>
      <c r="R110">
        <v>0</v>
      </c>
      <c r="S110" s="23">
        <v>20000000</v>
      </c>
      <c r="T110">
        <v>15000000</v>
      </c>
      <c r="U110" s="252">
        <v>0</v>
      </c>
      <c r="V110" s="243">
        <v>0</v>
      </c>
      <c r="W110">
        <v>0</v>
      </c>
      <c r="X110">
        <v>15000000</v>
      </c>
      <c r="Z110" s="270" t="str">
        <f t="shared" si="12"/>
        <v>5</v>
      </c>
      <c r="AA110" s="265" t="str">
        <f t="shared" si="13"/>
        <v>2</v>
      </c>
      <c r="AB110" s="265" t="str">
        <f t="shared" si="14"/>
        <v>1</v>
      </c>
      <c r="AC110" s="240" t="s">
        <v>1465</v>
      </c>
      <c r="AD110" s="273" t="s">
        <v>1492</v>
      </c>
      <c r="AE110" s="267" t="s">
        <v>1558</v>
      </c>
    </row>
    <row r="111" spans="1:31" ht="24" x14ac:dyDescent="0.25">
      <c r="A111" t="s">
        <v>620</v>
      </c>
      <c r="B111" t="str">
        <f t="shared" si="17"/>
        <v>23</v>
      </c>
      <c r="C111" s="95" t="str">
        <f t="shared" si="15"/>
        <v>038</v>
      </c>
      <c r="D111" t="str">
        <f t="shared" si="18"/>
        <v>TTO23038</v>
      </c>
      <c r="E111">
        <v>23</v>
      </c>
      <c r="F111">
        <v>1</v>
      </c>
      <c r="G111">
        <v>3</v>
      </c>
      <c r="H111">
        <v>22</v>
      </c>
      <c r="I111">
        <v>52</v>
      </c>
      <c r="J111">
        <v>1</v>
      </c>
      <c r="K111" s="96" t="s">
        <v>259</v>
      </c>
      <c r="L111">
        <v>12</v>
      </c>
      <c r="M111" t="s">
        <v>1092</v>
      </c>
      <c r="N111">
        <v>10000000</v>
      </c>
      <c r="O111">
        <v>0</v>
      </c>
      <c r="P111">
        <v>0</v>
      </c>
      <c r="Q111">
        <v>0</v>
      </c>
      <c r="R111">
        <v>10000000</v>
      </c>
      <c r="S111" s="23">
        <v>0</v>
      </c>
      <c r="T111">
        <v>0</v>
      </c>
      <c r="U111" s="252">
        <v>0</v>
      </c>
      <c r="V111" s="243">
        <v>0</v>
      </c>
      <c r="W111">
        <v>0</v>
      </c>
      <c r="X111">
        <v>0</v>
      </c>
      <c r="Z111" s="270" t="str">
        <f t="shared" si="12"/>
        <v>5</v>
      </c>
      <c r="AA111" s="265" t="str">
        <f t="shared" si="13"/>
        <v>2</v>
      </c>
      <c r="AB111" s="265" t="str">
        <f t="shared" si="14"/>
        <v>1</v>
      </c>
      <c r="AC111" s="240" t="s">
        <v>1465</v>
      </c>
      <c r="AD111" s="273" t="s">
        <v>1492</v>
      </c>
      <c r="AE111" s="267" t="s">
        <v>1558</v>
      </c>
    </row>
    <row r="112" spans="1:31" ht="24" x14ac:dyDescent="0.25">
      <c r="A112" t="s">
        <v>620</v>
      </c>
      <c r="B112" t="str">
        <f t="shared" si="17"/>
        <v>23</v>
      </c>
      <c r="C112" s="95" t="str">
        <f t="shared" si="15"/>
        <v>038</v>
      </c>
      <c r="D112" t="str">
        <f t="shared" si="18"/>
        <v>TTO23038</v>
      </c>
      <c r="E112">
        <v>23</v>
      </c>
      <c r="F112">
        <v>1</v>
      </c>
      <c r="G112">
        <v>3</v>
      </c>
      <c r="H112">
        <v>22</v>
      </c>
      <c r="I112">
        <v>52</v>
      </c>
      <c r="J112">
        <v>1</v>
      </c>
      <c r="K112" s="96" t="s">
        <v>259</v>
      </c>
      <c r="L112">
        <v>14</v>
      </c>
      <c r="M112" t="s">
        <v>1092</v>
      </c>
      <c r="N112">
        <v>110000000</v>
      </c>
      <c r="O112">
        <v>0</v>
      </c>
      <c r="P112">
        <v>10000000</v>
      </c>
      <c r="Q112">
        <v>0</v>
      </c>
      <c r="R112">
        <v>0</v>
      </c>
      <c r="S112" s="23">
        <v>120000000</v>
      </c>
      <c r="T112">
        <v>115779049</v>
      </c>
      <c r="U112" s="252">
        <v>83851049</v>
      </c>
      <c r="V112" s="243">
        <v>8725751</v>
      </c>
      <c r="W112">
        <v>8725751</v>
      </c>
      <c r="X112">
        <v>107053298</v>
      </c>
      <c r="Z112" s="270" t="str">
        <f t="shared" si="12"/>
        <v>5</v>
      </c>
      <c r="AA112" s="265" t="str">
        <f t="shared" si="13"/>
        <v>2</v>
      </c>
      <c r="AB112" s="265" t="str">
        <f t="shared" si="14"/>
        <v>1</v>
      </c>
      <c r="AC112" s="240" t="s">
        <v>1465</v>
      </c>
      <c r="AD112" s="273" t="s">
        <v>1492</v>
      </c>
      <c r="AE112" s="267" t="s">
        <v>1558</v>
      </c>
    </row>
    <row r="113" spans="1:31" ht="24" x14ac:dyDescent="0.25">
      <c r="A113" t="s">
        <v>620</v>
      </c>
      <c r="B113" t="str">
        <f t="shared" ref="B113:B139" si="19">RIGHT(E113,2)</f>
        <v>23</v>
      </c>
      <c r="C113" s="95" t="str">
        <f t="shared" si="15"/>
        <v>039</v>
      </c>
      <c r="D113" t="str">
        <f t="shared" si="18"/>
        <v>TTO23039</v>
      </c>
      <c r="E113">
        <v>23</v>
      </c>
      <c r="F113">
        <v>1</v>
      </c>
      <c r="G113">
        <v>3</v>
      </c>
      <c r="H113">
        <v>22</v>
      </c>
      <c r="I113">
        <v>52</v>
      </c>
      <c r="J113">
        <v>1</v>
      </c>
      <c r="K113" s="96" t="s">
        <v>261</v>
      </c>
      <c r="L113">
        <v>1</v>
      </c>
      <c r="M113" t="s">
        <v>1093</v>
      </c>
      <c r="N113">
        <v>110000000</v>
      </c>
      <c r="O113">
        <v>0</v>
      </c>
      <c r="P113">
        <v>0</v>
      </c>
      <c r="Q113">
        <v>0</v>
      </c>
      <c r="R113">
        <v>0</v>
      </c>
      <c r="S113" s="23">
        <v>110000000</v>
      </c>
      <c r="T113">
        <v>100000000</v>
      </c>
      <c r="U113" s="252">
        <v>0</v>
      </c>
      <c r="V113" s="243">
        <v>0</v>
      </c>
      <c r="W113">
        <v>0</v>
      </c>
      <c r="X113">
        <v>100000000</v>
      </c>
      <c r="Z113" s="270" t="str">
        <f t="shared" si="12"/>
        <v>5</v>
      </c>
      <c r="AA113" s="265" t="str">
        <f t="shared" si="13"/>
        <v>2</v>
      </c>
      <c r="AB113" s="265" t="str">
        <f t="shared" si="14"/>
        <v>1</v>
      </c>
      <c r="AC113" s="240" t="s">
        <v>1465</v>
      </c>
      <c r="AD113" s="273" t="s">
        <v>1492</v>
      </c>
      <c r="AE113" s="267" t="s">
        <v>1558</v>
      </c>
    </row>
    <row r="114" spans="1:31" ht="24" x14ac:dyDescent="0.25">
      <c r="A114" t="s">
        <v>620</v>
      </c>
      <c r="B114" t="str">
        <f t="shared" si="19"/>
        <v>23</v>
      </c>
      <c r="C114" s="95" t="str">
        <f t="shared" si="15"/>
        <v>039</v>
      </c>
      <c r="D114" t="str">
        <f t="shared" si="18"/>
        <v>TTO23039</v>
      </c>
      <c r="E114">
        <v>23</v>
      </c>
      <c r="F114">
        <v>1</v>
      </c>
      <c r="G114">
        <v>3</v>
      </c>
      <c r="H114">
        <v>22</v>
      </c>
      <c r="I114">
        <v>52</v>
      </c>
      <c r="J114">
        <v>1</v>
      </c>
      <c r="K114" s="96" t="s">
        <v>261</v>
      </c>
      <c r="L114">
        <v>6</v>
      </c>
      <c r="M114" t="s">
        <v>1093</v>
      </c>
      <c r="N114">
        <v>34677200</v>
      </c>
      <c r="O114">
        <v>0</v>
      </c>
      <c r="P114">
        <v>0</v>
      </c>
      <c r="Q114">
        <v>0</v>
      </c>
      <c r="R114">
        <v>15000000</v>
      </c>
      <c r="S114" s="23">
        <v>19677200</v>
      </c>
      <c r="T114">
        <v>0</v>
      </c>
      <c r="U114" s="252">
        <v>0</v>
      </c>
      <c r="V114" s="243">
        <v>0</v>
      </c>
      <c r="W114">
        <v>0</v>
      </c>
      <c r="X114">
        <v>0</v>
      </c>
      <c r="Z114" s="270" t="str">
        <f t="shared" si="12"/>
        <v>5</v>
      </c>
      <c r="AA114" s="265" t="str">
        <f t="shared" si="13"/>
        <v>2</v>
      </c>
      <c r="AB114" s="265" t="str">
        <f t="shared" si="14"/>
        <v>1</v>
      </c>
      <c r="AC114" s="240" t="s">
        <v>1465</v>
      </c>
      <c r="AD114" s="273" t="s">
        <v>1492</v>
      </c>
      <c r="AE114" s="267" t="s">
        <v>1558</v>
      </c>
    </row>
    <row r="115" spans="1:31" ht="24" x14ac:dyDescent="0.25">
      <c r="A115" t="s">
        <v>620</v>
      </c>
      <c r="B115" t="str">
        <f t="shared" si="19"/>
        <v>23</v>
      </c>
      <c r="C115" s="95" t="str">
        <f t="shared" si="15"/>
        <v>039</v>
      </c>
      <c r="D115" t="str">
        <f t="shared" si="18"/>
        <v>TTO23039</v>
      </c>
      <c r="E115">
        <v>23</v>
      </c>
      <c r="F115">
        <v>1</v>
      </c>
      <c r="G115">
        <v>3</v>
      </c>
      <c r="H115">
        <v>22</v>
      </c>
      <c r="I115">
        <v>52</v>
      </c>
      <c r="J115">
        <v>1</v>
      </c>
      <c r="K115" s="96" t="s">
        <v>261</v>
      </c>
      <c r="L115">
        <v>11</v>
      </c>
      <c r="M115" t="s">
        <v>1094</v>
      </c>
      <c r="N115">
        <v>270000000</v>
      </c>
      <c r="O115">
        <v>0</v>
      </c>
      <c r="P115">
        <v>0</v>
      </c>
      <c r="Q115">
        <v>0</v>
      </c>
      <c r="R115">
        <v>0</v>
      </c>
      <c r="S115" s="23">
        <v>270000000</v>
      </c>
      <c r="T115">
        <v>200000000</v>
      </c>
      <c r="U115" s="252">
        <v>0</v>
      </c>
      <c r="V115" s="243">
        <v>0</v>
      </c>
      <c r="W115">
        <v>0</v>
      </c>
      <c r="X115">
        <v>200000000</v>
      </c>
      <c r="Z115" s="270" t="str">
        <f t="shared" si="12"/>
        <v>5</v>
      </c>
      <c r="AA115" s="265" t="str">
        <f t="shared" si="13"/>
        <v>2</v>
      </c>
      <c r="AB115" s="265" t="str">
        <f t="shared" si="14"/>
        <v>1</v>
      </c>
      <c r="AC115" s="240" t="s">
        <v>1465</v>
      </c>
      <c r="AD115" s="273" t="s">
        <v>1492</v>
      </c>
      <c r="AE115" s="267" t="s">
        <v>1558</v>
      </c>
    </row>
    <row r="116" spans="1:31" ht="24" x14ac:dyDescent="0.25">
      <c r="A116" t="s">
        <v>620</v>
      </c>
      <c r="B116" t="str">
        <f t="shared" si="19"/>
        <v>23</v>
      </c>
      <c r="C116" s="95" t="str">
        <f t="shared" si="15"/>
        <v>040</v>
      </c>
      <c r="D116" t="str">
        <f t="shared" si="18"/>
        <v>TTO23040</v>
      </c>
      <c r="E116">
        <v>23</v>
      </c>
      <c r="F116">
        <v>1</v>
      </c>
      <c r="G116">
        <v>3</v>
      </c>
      <c r="H116">
        <v>22</v>
      </c>
      <c r="I116">
        <v>52</v>
      </c>
      <c r="J116">
        <v>1</v>
      </c>
      <c r="K116" s="96" t="s">
        <v>257</v>
      </c>
      <c r="L116">
        <v>2</v>
      </c>
      <c r="M116" t="s">
        <v>1095</v>
      </c>
      <c r="N116">
        <v>212000000</v>
      </c>
      <c r="O116">
        <v>0</v>
      </c>
      <c r="P116">
        <v>0</v>
      </c>
      <c r="Q116">
        <v>0</v>
      </c>
      <c r="R116">
        <v>0</v>
      </c>
      <c r="S116" s="23">
        <v>212000000</v>
      </c>
      <c r="T116">
        <v>77900000</v>
      </c>
      <c r="U116" s="252">
        <v>0</v>
      </c>
      <c r="V116" s="243">
        <v>0</v>
      </c>
      <c r="W116">
        <v>0</v>
      </c>
      <c r="X116">
        <v>77900000</v>
      </c>
      <c r="Z116" s="270" t="str">
        <f t="shared" si="12"/>
        <v>5</v>
      </c>
      <c r="AA116" s="265" t="str">
        <f t="shared" si="13"/>
        <v>2</v>
      </c>
      <c r="AB116" s="265" t="str">
        <f t="shared" si="14"/>
        <v>1</v>
      </c>
      <c r="AC116" s="240" t="s">
        <v>1465</v>
      </c>
      <c r="AD116" s="273" t="s">
        <v>1492</v>
      </c>
      <c r="AE116" s="267" t="s">
        <v>1558</v>
      </c>
    </row>
    <row r="117" spans="1:31" ht="24" x14ac:dyDescent="0.25">
      <c r="A117" t="s">
        <v>620</v>
      </c>
      <c r="B117" t="str">
        <f t="shared" si="19"/>
        <v>23</v>
      </c>
      <c r="C117" s="95" t="str">
        <f t="shared" si="15"/>
        <v>040</v>
      </c>
      <c r="D117" t="str">
        <f t="shared" si="18"/>
        <v>TTO23040</v>
      </c>
      <c r="E117">
        <v>23</v>
      </c>
      <c r="F117">
        <v>1</v>
      </c>
      <c r="G117">
        <v>3</v>
      </c>
      <c r="H117">
        <v>22</v>
      </c>
      <c r="I117">
        <v>52</v>
      </c>
      <c r="J117">
        <v>1</v>
      </c>
      <c r="K117" s="96" t="s">
        <v>257</v>
      </c>
      <c r="L117">
        <v>4</v>
      </c>
      <c r="M117" t="s">
        <v>1095</v>
      </c>
      <c r="N117">
        <v>31800000</v>
      </c>
      <c r="O117">
        <v>0</v>
      </c>
      <c r="P117">
        <v>0</v>
      </c>
      <c r="Q117">
        <v>0</v>
      </c>
      <c r="R117">
        <v>0</v>
      </c>
      <c r="S117" s="23">
        <v>31800000</v>
      </c>
      <c r="T117">
        <v>0</v>
      </c>
      <c r="U117" s="252">
        <v>0</v>
      </c>
      <c r="V117" s="243">
        <v>0</v>
      </c>
      <c r="W117">
        <v>0</v>
      </c>
      <c r="X117">
        <v>0</v>
      </c>
      <c r="Z117" s="270" t="str">
        <f t="shared" si="12"/>
        <v>5</v>
      </c>
      <c r="AA117" s="265" t="str">
        <f t="shared" si="13"/>
        <v>2</v>
      </c>
      <c r="AB117" s="265" t="str">
        <f t="shared" si="14"/>
        <v>1</v>
      </c>
      <c r="AC117" s="240" t="s">
        <v>1465</v>
      </c>
      <c r="AD117" s="273" t="s">
        <v>1492</v>
      </c>
      <c r="AE117" s="267" t="s">
        <v>1558</v>
      </c>
    </row>
    <row r="118" spans="1:31" ht="24" x14ac:dyDescent="0.25">
      <c r="A118" t="s">
        <v>620</v>
      </c>
      <c r="B118" t="str">
        <f t="shared" si="19"/>
        <v>23</v>
      </c>
      <c r="C118" s="95" t="str">
        <f t="shared" si="15"/>
        <v>040</v>
      </c>
      <c r="D118" t="str">
        <f t="shared" si="18"/>
        <v>TTO23040</v>
      </c>
      <c r="E118">
        <v>23</v>
      </c>
      <c r="F118">
        <v>1</v>
      </c>
      <c r="G118">
        <v>3</v>
      </c>
      <c r="H118">
        <v>22</v>
      </c>
      <c r="I118">
        <v>52</v>
      </c>
      <c r="J118">
        <v>1</v>
      </c>
      <c r="K118" s="96" t="s">
        <v>257</v>
      </c>
      <c r="L118">
        <v>6</v>
      </c>
      <c r="M118" t="s">
        <v>1095</v>
      </c>
      <c r="N118">
        <v>31800000</v>
      </c>
      <c r="O118">
        <v>0</v>
      </c>
      <c r="P118">
        <v>0</v>
      </c>
      <c r="Q118">
        <v>0</v>
      </c>
      <c r="R118">
        <v>0</v>
      </c>
      <c r="S118" s="23">
        <v>31800000</v>
      </c>
      <c r="T118">
        <v>0</v>
      </c>
      <c r="U118" s="252">
        <v>0</v>
      </c>
      <c r="V118" s="243">
        <v>0</v>
      </c>
      <c r="W118">
        <v>0</v>
      </c>
      <c r="X118">
        <v>0</v>
      </c>
      <c r="Z118" s="270" t="str">
        <f t="shared" si="12"/>
        <v>5</v>
      </c>
      <c r="AA118" s="265" t="str">
        <f t="shared" si="13"/>
        <v>2</v>
      </c>
      <c r="AB118" s="265" t="str">
        <f t="shared" si="14"/>
        <v>1</v>
      </c>
      <c r="AC118" s="240" t="s">
        <v>1465</v>
      </c>
      <c r="AD118" s="273" t="s">
        <v>1492</v>
      </c>
      <c r="AE118" s="267" t="s">
        <v>1558</v>
      </c>
    </row>
    <row r="119" spans="1:31" ht="24" x14ac:dyDescent="0.25">
      <c r="A119" t="s">
        <v>620</v>
      </c>
      <c r="B119" t="str">
        <f t="shared" si="19"/>
        <v>23</v>
      </c>
      <c r="C119" s="95" t="str">
        <f t="shared" si="15"/>
        <v>040</v>
      </c>
      <c r="D119" t="str">
        <f t="shared" si="18"/>
        <v>TTO23040</v>
      </c>
      <c r="E119">
        <v>23</v>
      </c>
      <c r="F119">
        <v>1</v>
      </c>
      <c r="G119">
        <v>3</v>
      </c>
      <c r="H119">
        <v>22</v>
      </c>
      <c r="I119">
        <v>52</v>
      </c>
      <c r="J119">
        <v>1</v>
      </c>
      <c r="K119" s="96" t="s">
        <v>257</v>
      </c>
      <c r="L119">
        <v>12</v>
      </c>
      <c r="M119" t="s">
        <v>1096</v>
      </c>
      <c r="N119">
        <v>274000000</v>
      </c>
      <c r="O119">
        <v>0</v>
      </c>
      <c r="P119">
        <v>0</v>
      </c>
      <c r="Q119">
        <v>0</v>
      </c>
      <c r="R119">
        <v>0</v>
      </c>
      <c r="S119" s="23">
        <v>274000000</v>
      </c>
      <c r="T119">
        <v>17900000</v>
      </c>
      <c r="U119" s="252">
        <v>0</v>
      </c>
      <c r="V119" s="243">
        <v>0</v>
      </c>
      <c r="W119">
        <v>0</v>
      </c>
      <c r="X119">
        <v>17900000</v>
      </c>
      <c r="Z119" s="270" t="str">
        <f t="shared" si="12"/>
        <v>5</v>
      </c>
      <c r="AA119" s="265" t="str">
        <f t="shared" si="13"/>
        <v>2</v>
      </c>
      <c r="AB119" s="265" t="str">
        <f t="shared" si="14"/>
        <v>1</v>
      </c>
      <c r="AC119" s="240" t="s">
        <v>1465</v>
      </c>
      <c r="AD119" s="273" t="s">
        <v>1492</v>
      </c>
      <c r="AE119" s="267" t="s">
        <v>1558</v>
      </c>
    </row>
    <row r="120" spans="1:31" ht="24" x14ac:dyDescent="0.25">
      <c r="A120" t="s">
        <v>620</v>
      </c>
      <c r="B120" t="str">
        <f t="shared" si="19"/>
        <v>23</v>
      </c>
      <c r="C120" s="95" t="str">
        <f t="shared" si="15"/>
        <v>034</v>
      </c>
      <c r="D120" t="str">
        <f t="shared" si="18"/>
        <v>TTO23034</v>
      </c>
      <c r="E120">
        <v>23</v>
      </c>
      <c r="F120">
        <v>1</v>
      </c>
      <c r="G120">
        <v>3</v>
      </c>
      <c r="H120">
        <v>82</v>
      </c>
      <c r="I120">
        <v>52</v>
      </c>
      <c r="J120">
        <v>1</v>
      </c>
      <c r="K120" s="96" t="s">
        <v>279</v>
      </c>
      <c r="L120">
        <v>14</v>
      </c>
      <c r="M120" t="s">
        <v>1089</v>
      </c>
      <c r="N120">
        <v>0</v>
      </c>
      <c r="O120">
        <v>0</v>
      </c>
      <c r="P120">
        <v>0</v>
      </c>
      <c r="Q120">
        <v>0</v>
      </c>
      <c r="R120">
        <v>0</v>
      </c>
      <c r="S120" s="23">
        <v>0</v>
      </c>
      <c r="T120">
        <v>0</v>
      </c>
      <c r="U120" s="252">
        <v>0</v>
      </c>
      <c r="V120" s="243">
        <v>0</v>
      </c>
      <c r="W120">
        <v>0</v>
      </c>
      <c r="X120">
        <v>0</v>
      </c>
      <c r="Z120" s="270" t="str">
        <f t="shared" si="12"/>
        <v>5</v>
      </c>
      <c r="AA120" s="265" t="str">
        <f t="shared" si="13"/>
        <v>2</v>
      </c>
      <c r="AB120" s="265" t="str">
        <f t="shared" si="14"/>
        <v>1</v>
      </c>
      <c r="AC120" s="240" t="s">
        <v>1465</v>
      </c>
      <c r="AD120" s="273" t="s">
        <v>1492</v>
      </c>
      <c r="AE120" s="267" t="s">
        <v>1558</v>
      </c>
    </row>
    <row r="121" spans="1:31" ht="24" x14ac:dyDescent="0.25">
      <c r="A121" t="s">
        <v>620</v>
      </c>
      <c r="B121" t="str">
        <f t="shared" si="19"/>
        <v>23</v>
      </c>
      <c r="C121" s="95" t="str">
        <f t="shared" si="15"/>
        <v>036</v>
      </c>
      <c r="D121" t="str">
        <f t="shared" si="18"/>
        <v>TTO23036</v>
      </c>
      <c r="E121">
        <v>23</v>
      </c>
      <c r="F121">
        <v>1</v>
      </c>
      <c r="G121">
        <v>3</v>
      </c>
      <c r="H121">
        <v>82</v>
      </c>
      <c r="I121">
        <v>52</v>
      </c>
      <c r="J121">
        <v>1</v>
      </c>
      <c r="K121" s="96" t="s">
        <v>285</v>
      </c>
      <c r="L121">
        <v>2</v>
      </c>
      <c r="M121" t="s">
        <v>1086</v>
      </c>
      <c r="N121">
        <v>0</v>
      </c>
      <c r="O121">
        <v>0</v>
      </c>
      <c r="P121">
        <v>78263157</v>
      </c>
      <c r="Q121">
        <v>0</v>
      </c>
      <c r="R121">
        <v>0</v>
      </c>
      <c r="S121" s="23">
        <v>78263157</v>
      </c>
      <c r="T121">
        <v>0</v>
      </c>
      <c r="U121" s="252">
        <v>0</v>
      </c>
      <c r="V121" s="243">
        <v>0</v>
      </c>
      <c r="W121">
        <v>0</v>
      </c>
      <c r="X121">
        <v>0</v>
      </c>
      <c r="Z121" s="270" t="str">
        <f t="shared" si="12"/>
        <v>5</v>
      </c>
      <c r="AA121" s="265" t="str">
        <f t="shared" si="13"/>
        <v>2</v>
      </c>
      <c r="AB121" s="265" t="str">
        <f t="shared" si="14"/>
        <v>1</v>
      </c>
      <c r="AC121" s="240" t="s">
        <v>1465</v>
      </c>
      <c r="AD121" s="273" t="s">
        <v>1492</v>
      </c>
      <c r="AE121" s="267" t="s">
        <v>1558</v>
      </c>
    </row>
    <row r="122" spans="1:31" ht="24" x14ac:dyDescent="0.25">
      <c r="A122" t="s">
        <v>620</v>
      </c>
      <c r="B122" t="str">
        <f t="shared" si="19"/>
        <v>23</v>
      </c>
      <c r="C122" s="95" t="str">
        <f t="shared" si="15"/>
        <v>036</v>
      </c>
      <c r="D122" t="str">
        <f t="shared" si="18"/>
        <v>TTO23036</v>
      </c>
      <c r="E122">
        <v>23</v>
      </c>
      <c r="F122">
        <v>1</v>
      </c>
      <c r="G122">
        <v>3</v>
      </c>
      <c r="H122">
        <v>82</v>
      </c>
      <c r="I122">
        <v>52</v>
      </c>
      <c r="J122">
        <v>1</v>
      </c>
      <c r="K122" s="96" t="s">
        <v>285</v>
      </c>
      <c r="L122">
        <v>12</v>
      </c>
      <c r="M122" t="s">
        <v>1087</v>
      </c>
      <c r="N122">
        <v>0</v>
      </c>
      <c r="O122">
        <v>0</v>
      </c>
      <c r="P122">
        <v>61736843</v>
      </c>
      <c r="Q122">
        <v>0</v>
      </c>
      <c r="R122">
        <v>0</v>
      </c>
      <c r="S122" s="23">
        <v>61736843</v>
      </c>
      <c r="T122">
        <v>0</v>
      </c>
      <c r="U122" s="252">
        <v>0</v>
      </c>
      <c r="V122" s="243">
        <v>0</v>
      </c>
      <c r="W122">
        <v>0</v>
      </c>
      <c r="X122">
        <v>0</v>
      </c>
      <c r="Z122" s="270" t="str">
        <f t="shared" si="12"/>
        <v>5</v>
      </c>
      <c r="AA122" s="265" t="str">
        <f t="shared" si="13"/>
        <v>2</v>
      </c>
      <c r="AB122" s="265" t="str">
        <f t="shared" si="14"/>
        <v>1</v>
      </c>
      <c r="AC122" s="240" t="s">
        <v>1465</v>
      </c>
      <c r="AD122" s="273" t="s">
        <v>1492</v>
      </c>
      <c r="AE122" s="267" t="s">
        <v>1558</v>
      </c>
    </row>
    <row r="123" spans="1:31" ht="24" x14ac:dyDescent="0.25">
      <c r="A123" t="s">
        <v>620</v>
      </c>
      <c r="B123" t="str">
        <f t="shared" si="19"/>
        <v>23</v>
      </c>
      <c r="C123" s="95" t="str">
        <f t="shared" si="15"/>
        <v>037</v>
      </c>
      <c r="D123" t="str">
        <f t="shared" si="18"/>
        <v>TTO23037</v>
      </c>
      <c r="E123">
        <v>23</v>
      </c>
      <c r="F123">
        <v>1</v>
      </c>
      <c r="G123">
        <v>3</v>
      </c>
      <c r="H123">
        <v>82</v>
      </c>
      <c r="I123">
        <v>52</v>
      </c>
      <c r="J123">
        <v>1</v>
      </c>
      <c r="K123" s="96" t="s">
        <v>163</v>
      </c>
      <c r="L123">
        <v>3</v>
      </c>
      <c r="M123" t="s">
        <v>1088</v>
      </c>
      <c r="N123">
        <v>0</v>
      </c>
      <c r="O123">
        <v>0</v>
      </c>
      <c r="P123">
        <v>121000000</v>
      </c>
      <c r="Q123">
        <v>0</v>
      </c>
      <c r="R123">
        <v>0</v>
      </c>
      <c r="S123" s="23">
        <v>121000000</v>
      </c>
      <c r="T123">
        <v>121000000</v>
      </c>
      <c r="U123" s="252">
        <v>0</v>
      </c>
      <c r="V123" s="243">
        <v>0</v>
      </c>
      <c r="W123">
        <v>0</v>
      </c>
      <c r="X123">
        <v>121000000</v>
      </c>
      <c r="Z123" s="270" t="str">
        <f t="shared" si="12"/>
        <v>5</v>
      </c>
      <c r="AA123" s="265" t="str">
        <f t="shared" si="13"/>
        <v>2</v>
      </c>
      <c r="AB123" s="265" t="str">
        <f t="shared" si="14"/>
        <v>1</v>
      </c>
      <c r="AC123" s="240" t="s">
        <v>1465</v>
      </c>
      <c r="AD123" s="273" t="s">
        <v>1492</v>
      </c>
      <c r="AE123" s="267" t="s">
        <v>1558</v>
      </c>
    </row>
    <row r="124" spans="1:31" ht="24" x14ac:dyDescent="0.25">
      <c r="A124" t="s">
        <v>620</v>
      </c>
      <c r="B124" t="str">
        <f t="shared" si="19"/>
        <v>23</v>
      </c>
      <c r="C124" s="95" t="str">
        <f t="shared" si="15"/>
        <v>037</v>
      </c>
      <c r="D124" t="str">
        <f t="shared" si="18"/>
        <v>TTO23037</v>
      </c>
      <c r="E124">
        <v>23</v>
      </c>
      <c r="F124">
        <v>1</v>
      </c>
      <c r="G124">
        <v>3</v>
      </c>
      <c r="H124">
        <v>82</v>
      </c>
      <c r="I124">
        <v>52</v>
      </c>
      <c r="J124">
        <v>1</v>
      </c>
      <c r="K124" s="96" t="s">
        <v>163</v>
      </c>
      <c r="L124">
        <v>4</v>
      </c>
      <c r="M124" t="s">
        <v>1088</v>
      </c>
      <c r="N124">
        <v>0</v>
      </c>
      <c r="O124">
        <v>405994867</v>
      </c>
      <c r="P124">
        <v>12300000</v>
      </c>
      <c r="Q124">
        <v>0</v>
      </c>
      <c r="R124">
        <v>301563157</v>
      </c>
      <c r="S124" s="23">
        <v>116731710</v>
      </c>
      <c r="T124">
        <v>5000000</v>
      </c>
      <c r="U124" s="252">
        <v>0</v>
      </c>
      <c r="V124" s="243">
        <v>0</v>
      </c>
      <c r="W124">
        <v>0</v>
      </c>
      <c r="X124">
        <v>5000000</v>
      </c>
      <c r="Z124" s="270" t="str">
        <f t="shared" si="12"/>
        <v>5</v>
      </c>
      <c r="AA124" s="265" t="str">
        <f t="shared" si="13"/>
        <v>2</v>
      </c>
      <c r="AB124" s="265" t="str">
        <f t="shared" si="14"/>
        <v>1</v>
      </c>
      <c r="AC124" s="240" t="s">
        <v>1465</v>
      </c>
      <c r="AD124" s="273" t="s">
        <v>1492</v>
      </c>
      <c r="AE124" s="267" t="s">
        <v>1558</v>
      </c>
    </row>
    <row r="125" spans="1:31" ht="24" x14ac:dyDescent="0.25">
      <c r="A125" t="s">
        <v>620</v>
      </c>
      <c r="B125" t="str">
        <f t="shared" si="19"/>
        <v>23</v>
      </c>
      <c r="C125" s="95" t="str">
        <f t="shared" si="15"/>
        <v>037</v>
      </c>
      <c r="D125" t="str">
        <f t="shared" si="18"/>
        <v>TTO23037</v>
      </c>
      <c r="E125">
        <v>23</v>
      </c>
      <c r="F125">
        <v>1</v>
      </c>
      <c r="G125">
        <v>3</v>
      </c>
      <c r="H125">
        <v>82</v>
      </c>
      <c r="I125">
        <v>52</v>
      </c>
      <c r="J125">
        <v>1</v>
      </c>
      <c r="K125" s="96" t="s">
        <v>163</v>
      </c>
      <c r="L125">
        <v>5</v>
      </c>
      <c r="M125" t="s">
        <v>1088</v>
      </c>
      <c r="N125">
        <v>0</v>
      </c>
      <c r="O125">
        <v>0</v>
      </c>
      <c r="P125">
        <v>60000000</v>
      </c>
      <c r="Q125">
        <v>0</v>
      </c>
      <c r="R125">
        <v>0</v>
      </c>
      <c r="S125" s="23">
        <v>60000000</v>
      </c>
      <c r="T125">
        <v>60000000</v>
      </c>
      <c r="U125" s="252">
        <v>0</v>
      </c>
      <c r="V125" s="243">
        <v>0</v>
      </c>
      <c r="W125">
        <v>0</v>
      </c>
      <c r="X125">
        <v>60000000</v>
      </c>
      <c r="Z125" s="270" t="str">
        <f t="shared" si="12"/>
        <v>5</v>
      </c>
      <c r="AA125" s="265" t="str">
        <f t="shared" si="13"/>
        <v>2</v>
      </c>
      <c r="AB125" s="265" t="str">
        <f t="shared" si="14"/>
        <v>1</v>
      </c>
      <c r="AC125" s="240" t="s">
        <v>1465</v>
      </c>
      <c r="AD125" s="273" t="s">
        <v>1492</v>
      </c>
      <c r="AE125" s="267" t="s">
        <v>1558</v>
      </c>
    </row>
    <row r="126" spans="1:31" ht="24" x14ac:dyDescent="0.25">
      <c r="A126" t="s">
        <v>620</v>
      </c>
      <c r="B126" t="str">
        <f t="shared" si="19"/>
        <v>23</v>
      </c>
      <c r="C126" s="95" t="str">
        <f t="shared" si="15"/>
        <v>037</v>
      </c>
      <c r="D126" t="str">
        <f t="shared" si="18"/>
        <v>TTO23037</v>
      </c>
      <c r="E126">
        <v>23</v>
      </c>
      <c r="F126">
        <v>1</v>
      </c>
      <c r="G126">
        <v>3</v>
      </c>
      <c r="H126">
        <v>82</v>
      </c>
      <c r="I126">
        <v>52</v>
      </c>
      <c r="J126">
        <v>1</v>
      </c>
      <c r="K126" s="96" t="s">
        <v>163</v>
      </c>
      <c r="L126">
        <v>6</v>
      </c>
      <c r="M126" t="s">
        <v>1088</v>
      </c>
      <c r="N126">
        <v>0</v>
      </c>
      <c r="O126">
        <v>0</v>
      </c>
      <c r="P126">
        <v>5000000</v>
      </c>
      <c r="Q126">
        <v>0</v>
      </c>
      <c r="R126">
        <v>0</v>
      </c>
      <c r="S126" s="23">
        <v>5000000</v>
      </c>
      <c r="T126">
        <v>4234500</v>
      </c>
      <c r="U126" s="252">
        <v>0</v>
      </c>
      <c r="V126" s="243">
        <v>0</v>
      </c>
      <c r="W126">
        <v>0</v>
      </c>
      <c r="X126">
        <v>4234500</v>
      </c>
      <c r="Z126" s="270" t="str">
        <f t="shared" si="12"/>
        <v>5</v>
      </c>
      <c r="AA126" s="265" t="str">
        <f t="shared" si="13"/>
        <v>2</v>
      </c>
      <c r="AB126" s="265" t="str">
        <f t="shared" si="14"/>
        <v>1</v>
      </c>
      <c r="AC126" s="240" t="s">
        <v>1465</v>
      </c>
      <c r="AD126" s="273" t="s">
        <v>1492</v>
      </c>
      <c r="AE126" s="267" t="s">
        <v>1558</v>
      </c>
    </row>
    <row r="127" spans="1:31" ht="24" x14ac:dyDescent="0.25">
      <c r="A127" t="s">
        <v>620</v>
      </c>
      <c r="B127" t="str">
        <f t="shared" si="19"/>
        <v>23</v>
      </c>
      <c r="C127" s="95" t="str">
        <f t="shared" si="15"/>
        <v>037</v>
      </c>
      <c r="D127" t="str">
        <f t="shared" si="18"/>
        <v>TTO23037</v>
      </c>
      <c r="E127">
        <v>23</v>
      </c>
      <c r="F127">
        <v>1</v>
      </c>
      <c r="G127">
        <v>3</v>
      </c>
      <c r="H127">
        <v>82</v>
      </c>
      <c r="I127">
        <v>52</v>
      </c>
      <c r="J127">
        <v>1</v>
      </c>
      <c r="K127" s="96" t="s">
        <v>163</v>
      </c>
      <c r="L127">
        <v>14</v>
      </c>
      <c r="M127" t="s">
        <v>1089</v>
      </c>
      <c r="N127">
        <v>0</v>
      </c>
      <c r="O127">
        <v>61736843</v>
      </c>
      <c r="P127">
        <v>0</v>
      </c>
      <c r="Q127">
        <v>0</v>
      </c>
      <c r="R127">
        <v>61736843</v>
      </c>
      <c r="S127" s="23">
        <v>0</v>
      </c>
      <c r="T127">
        <v>0</v>
      </c>
      <c r="U127" s="252">
        <v>0</v>
      </c>
      <c r="V127" s="243">
        <v>0</v>
      </c>
      <c r="W127">
        <v>0</v>
      </c>
      <c r="X127">
        <v>0</v>
      </c>
      <c r="Z127" s="270" t="str">
        <f t="shared" si="12"/>
        <v>5</v>
      </c>
      <c r="AA127" s="265" t="str">
        <f t="shared" si="13"/>
        <v>2</v>
      </c>
      <c r="AB127" s="265" t="str">
        <f t="shared" si="14"/>
        <v>1</v>
      </c>
      <c r="AC127" s="240" t="s">
        <v>1465</v>
      </c>
      <c r="AD127" s="273" t="s">
        <v>1492</v>
      </c>
      <c r="AE127" s="267" t="s">
        <v>1558</v>
      </c>
    </row>
    <row r="128" spans="1:31" ht="24" x14ac:dyDescent="0.25">
      <c r="A128" t="s">
        <v>620</v>
      </c>
      <c r="B128" t="str">
        <f t="shared" si="19"/>
        <v>23</v>
      </c>
      <c r="C128" s="95" t="str">
        <f t="shared" si="15"/>
        <v>038</v>
      </c>
      <c r="D128" t="str">
        <f t="shared" si="18"/>
        <v>TTO23038</v>
      </c>
      <c r="E128">
        <v>23</v>
      </c>
      <c r="F128">
        <v>1</v>
      </c>
      <c r="G128">
        <v>3</v>
      </c>
      <c r="H128">
        <v>82</v>
      </c>
      <c r="I128">
        <v>52</v>
      </c>
      <c r="J128">
        <v>1</v>
      </c>
      <c r="K128" s="96" t="s">
        <v>259</v>
      </c>
      <c r="L128">
        <v>4</v>
      </c>
      <c r="M128" t="s">
        <v>1093</v>
      </c>
      <c r="N128">
        <v>0</v>
      </c>
      <c r="O128">
        <v>0</v>
      </c>
      <c r="P128">
        <v>72300000</v>
      </c>
      <c r="Q128">
        <v>0</v>
      </c>
      <c r="R128">
        <v>72300000</v>
      </c>
      <c r="S128" s="23">
        <v>0</v>
      </c>
      <c r="T128">
        <v>0</v>
      </c>
      <c r="U128" s="252">
        <v>0</v>
      </c>
      <c r="V128" s="243">
        <v>0</v>
      </c>
      <c r="W128">
        <v>0</v>
      </c>
      <c r="X128">
        <v>0</v>
      </c>
      <c r="Z128" s="270" t="str">
        <f t="shared" si="12"/>
        <v>5</v>
      </c>
      <c r="AA128" s="265" t="str">
        <f t="shared" si="13"/>
        <v>2</v>
      </c>
      <c r="AB128" s="265" t="str">
        <f t="shared" si="14"/>
        <v>1</v>
      </c>
      <c r="AC128" s="240" t="s">
        <v>1465</v>
      </c>
      <c r="AD128" s="273" t="s">
        <v>1492</v>
      </c>
      <c r="AE128" s="267" t="s">
        <v>1558</v>
      </c>
    </row>
    <row r="129" spans="1:31" ht="24" x14ac:dyDescent="0.25">
      <c r="A129" t="s">
        <v>620</v>
      </c>
      <c r="B129" t="str">
        <f t="shared" si="19"/>
        <v>23</v>
      </c>
      <c r="C129" s="95" t="str">
        <f t="shared" si="15"/>
        <v>039</v>
      </c>
      <c r="D129" t="str">
        <f t="shared" si="18"/>
        <v>TTO23039</v>
      </c>
      <c r="E129">
        <v>23</v>
      </c>
      <c r="F129">
        <v>1</v>
      </c>
      <c r="G129">
        <v>3</v>
      </c>
      <c r="H129">
        <v>82</v>
      </c>
      <c r="I129">
        <v>52</v>
      </c>
      <c r="J129">
        <v>1</v>
      </c>
      <c r="K129" s="96" t="s">
        <v>261</v>
      </c>
      <c r="L129">
        <v>4</v>
      </c>
      <c r="M129" t="s">
        <v>1093</v>
      </c>
      <c r="N129">
        <v>0</v>
      </c>
      <c r="O129">
        <v>0</v>
      </c>
      <c r="P129">
        <v>25000000</v>
      </c>
      <c r="Q129">
        <v>0</v>
      </c>
      <c r="R129">
        <v>0</v>
      </c>
      <c r="S129" s="23">
        <v>25000000</v>
      </c>
      <c r="T129">
        <v>24118000</v>
      </c>
      <c r="U129" s="252">
        <v>0</v>
      </c>
      <c r="V129" s="243">
        <v>0</v>
      </c>
      <c r="W129">
        <v>0</v>
      </c>
      <c r="X129">
        <v>24118000</v>
      </c>
      <c r="Z129" s="270" t="str">
        <f t="shared" si="12"/>
        <v>5</v>
      </c>
      <c r="AA129" s="265" t="str">
        <f t="shared" si="13"/>
        <v>2</v>
      </c>
      <c r="AB129" s="265" t="str">
        <f t="shared" si="14"/>
        <v>1</v>
      </c>
      <c r="AC129" s="240" t="s">
        <v>1465</v>
      </c>
      <c r="AD129" s="273" t="s">
        <v>1492</v>
      </c>
      <c r="AE129" s="267" t="s">
        <v>1558</v>
      </c>
    </row>
    <row r="130" spans="1:31" x14ac:dyDescent="0.25">
      <c r="A130" t="s">
        <v>621</v>
      </c>
      <c r="B130" t="str">
        <f t="shared" si="19"/>
        <v>24</v>
      </c>
      <c r="C130" s="95" t="str">
        <f t="shared" si="15"/>
        <v>029</v>
      </c>
      <c r="D130" t="str">
        <f t="shared" si="18"/>
        <v>GOB24029</v>
      </c>
      <c r="E130">
        <v>24</v>
      </c>
      <c r="F130">
        <v>1</v>
      </c>
      <c r="G130">
        <v>3</v>
      </c>
      <c r="H130">
        <v>11</v>
      </c>
      <c r="I130">
        <v>13</v>
      </c>
      <c r="J130">
        <v>1</v>
      </c>
      <c r="K130" s="96" t="s">
        <v>242</v>
      </c>
      <c r="L130">
        <v>4</v>
      </c>
      <c r="M130" t="s">
        <v>1097</v>
      </c>
      <c r="N130">
        <v>559000000</v>
      </c>
      <c r="O130">
        <v>0</v>
      </c>
      <c r="P130">
        <v>0</v>
      </c>
      <c r="Q130">
        <v>0</v>
      </c>
      <c r="R130">
        <v>0</v>
      </c>
      <c r="S130" s="23">
        <v>559000000</v>
      </c>
      <c r="T130">
        <v>490000000</v>
      </c>
      <c r="U130" s="252">
        <v>490000000</v>
      </c>
      <c r="V130" s="243">
        <v>21557952</v>
      </c>
      <c r="W130">
        <v>21557952</v>
      </c>
      <c r="X130">
        <v>468442048</v>
      </c>
      <c r="Z130" s="270" t="str">
        <f t="shared" si="12"/>
        <v>1</v>
      </c>
      <c r="AA130" s="265" t="str">
        <f t="shared" si="13"/>
        <v>3</v>
      </c>
      <c r="AB130" s="265" t="str">
        <f t="shared" si="14"/>
        <v>1</v>
      </c>
      <c r="AC130" s="273" t="s">
        <v>1463</v>
      </c>
      <c r="AD130" s="274" t="s">
        <v>1473</v>
      </c>
      <c r="AE130" s="282" t="s">
        <v>1512</v>
      </c>
    </row>
    <row r="131" spans="1:31" x14ac:dyDescent="0.25">
      <c r="A131" t="s">
        <v>621</v>
      </c>
      <c r="B131" t="str">
        <f t="shared" si="19"/>
        <v>24</v>
      </c>
      <c r="C131" s="95" t="str">
        <f t="shared" si="15"/>
        <v>074</v>
      </c>
      <c r="D131" t="str">
        <f t="shared" si="18"/>
        <v>GOB24074</v>
      </c>
      <c r="E131">
        <v>24</v>
      </c>
      <c r="F131">
        <v>1</v>
      </c>
      <c r="G131">
        <v>3</v>
      </c>
      <c r="H131">
        <v>11</v>
      </c>
      <c r="I131">
        <v>13</v>
      </c>
      <c r="J131">
        <v>1</v>
      </c>
      <c r="K131" s="96" t="s">
        <v>776</v>
      </c>
      <c r="L131">
        <v>14</v>
      </c>
      <c r="M131" t="s">
        <v>1098</v>
      </c>
      <c r="N131">
        <v>30000000</v>
      </c>
      <c r="O131">
        <v>0</v>
      </c>
      <c r="P131">
        <v>0</v>
      </c>
      <c r="Q131">
        <v>0</v>
      </c>
      <c r="R131">
        <v>0</v>
      </c>
      <c r="S131" s="23">
        <v>30000000</v>
      </c>
      <c r="T131">
        <v>28718600</v>
      </c>
      <c r="U131" s="252">
        <v>28718600</v>
      </c>
      <c r="V131" s="243">
        <v>4835086</v>
      </c>
      <c r="W131">
        <v>4835086</v>
      </c>
      <c r="X131">
        <v>23883514</v>
      </c>
      <c r="Z131" s="270" t="str">
        <f t="shared" si="12"/>
        <v>1</v>
      </c>
      <c r="AA131" s="265" t="str">
        <f t="shared" si="13"/>
        <v>3</v>
      </c>
      <c r="AB131" s="265" t="str">
        <f t="shared" si="14"/>
        <v>1</v>
      </c>
      <c r="AC131" s="273" t="s">
        <v>1463</v>
      </c>
      <c r="AD131" s="274" t="s">
        <v>1473</v>
      </c>
      <c r="AE131" s="282" t="s">
        <v>1512</v>
      </c>
    </row>
    <row r="132" spans="1:31" ht="24" x14ac:dyDescent="0.25">
      <c r="A132" t="s">
        <v>621</v>
      </c>
      <c r="B132" t="str">
        <f t="shared" si="19"/>
        <v>24</v>
      </c>
      <c r="C132" s="95" t="str">
        <f t="shared" si="15"/>
        <v>071</v>
      </c>
      <c r="D132" t="str">
        <f t="shared" si="18"/>
        <v>GOB24071</v>
      </c>
      <c r="E132">
        <v>24</v>
      </c>
      <c r="F132">
        <v>1</v>
      </c>
      <c r="G132">
        <v>3</v>
      </c>
      <c r="H132">
        <v>11</v>
      </c>
      <c r="I132">
        <v>42</v>
      </c>
      <c r="J132">
        <v>1</v>
      </c>
      <c r="K132" s="96" t="s">
        <v>292</v>
      </c>
      <c r="L132">
        <v>2</v>
      </c>
      <c r="M132" t="s">
        <v>1099</v>
      </c>
      <c r="N132">
        <v>150000000</v>
      </c>
      <c r="O132">
        <v>0</v>
      </c>
      <c r="P132">
        <v>0</v>
      </c>
      <c r="Q132">
        <v>0</v>
      </c>
      <c r="R132">
        <v>0</v>
      </c>
      <c r="S132" s="23">
        <v>150000000</v>
      </c>
      <c r="T132">
        <v>0</v>
      </c>
      <c r="U132" s="252">
        <v>0</v>
      </c>
      <c r="V132" s="243">
        <v>0</v>
      </c>
      <c r="W132">
        <v>0</v>
      </c>
      <c r="X132">
        <v>0</v>
      </c>
      <c r="Z132" s="270" t="str">
        <f t="shared" ref="Z132:Z195" si="20">LEFT(I132,1)</f>
        <v>4</v>
      </c>
      <c r="AA132" s="265" t="str">
        <f t="shared" ref="AA132:AA195" si="21">RIGHT(I132,1)</f>
        <v>2</v>
      </c>
      <c r="AB132" s="265" t="str">
        <f t="shared" ref="AB132:AB195" si="22">RIGHT(J132,2)</f>
        <v>1</v>
      </c>
      <c r="AC132" s="272" t="s">
        <v>1469</v>
      </c>
      <c r="AD132" s="274" t="s">
        <v>1487</v>
      </c>
      <c r="AE132" s="274" t="s">
        <v>1551</v>
      </c>
    </row>
    <row r="133" spans="1:31" ht="24" x14ac:dyDescent="0.25">
      <c r="A133" t="s">
        <v>621</v>
      </c>
      <c r="B133" t="str">
        <f t="shared" si="19"/>
        <v>24</v>
      </c>
      <c r="C133" s="95" t="str">
        <f t="shared" si="15"/>
        <v>071</v>
      </c>
      <c r="D133" t="str">
        <f t="shared" si="18"/>
        <v>GOB24071</v>
      </c>
      <c r="E133">
        <v>24</v>
      </c>
      <c r="F133">
        <v>1</v>
      </c>
      <c r="G133">
        <v>3</v>
      </c>
      <c r="H133">
        <v>11</v>
      </c>
      <c r="I133">
        <v>42</v>
      </c>
      <c r="J133">
        <v>1</v>
      </c>
      <c r="K133" s="96" t="s">
        <v>292</v>
      </c>
      <c r="L133">
        <v>4</v>
      </c>
      <c r="M133" t="s">
        <v>1099</v>
      </c>
      <c r="N133">
        <v>237000000</v>
      </c>
      <c r="O133">
        <v>0</v>
      </c>
      <c r="P133">
        <v>0</v>
      </c>
      <c r="Q133">
        <v>0</v>
      </c>
      <c r="R133">
        <v>0</v>
      </c>
      <c r="S133" s="23">
        <v>237000000</v>
      </c>
      <c r="T133">
        <v>185517138.67000002</v>
      </c>
      <c r="U133" s="252">
        <v>58901166.670000002</v>
      </c>
      <c r="V133" s="243">
        <v>24938994</v>
      </c>
      <c r="W133">
        <v>20224994</v>
      </c>
      <c r="X133">
        <v>160578144.67000002</v>
      </c>
      <c r="Z133" s="270" t="str">
        <f t="shared" si="20"/>
        <v>4</v>
      </c>
      <c r="AA133" s="265" t="str">
        <f t="shared" si="21"/>
        <v>2</v>
      </c>
      <c r="AB133" s="265" t="str">
        <f t="shared" si="22"/>
        <v>1</v>
      </c>
      <c r="AC133" s="272" t="s">
        <v>1469</v>
      </c>
      <c r="AD133" s="274" t="s">
        <v>1487</v>
      </c>
      <c r="AE133" s="274" t="s">
        <v>1551</v>
      </c>
    </row>
    <row r="134" spans="1:31" ht="24" x14ac:dyDescent="0.25">
      <c r="A134" t="s">
        <v>621</v>
      </c>
      <c r="B134" t="str">
        <f t="shared" si="19"/>
        <v>24</v>
      </c>
      <c r="C134" s="95" t="str">
        <f t="shared" si="15"/>
        <v>071</v>
      </c>
      <c r="D134" t="str">
        <f t="shared" si="18"/>
        <v>GOB24071</v>
      </c>
      <c r="E134">
        <v>24</v>
      </c>
      <c r="F134">
        <v>1</v>
      </c>
      <c r="G134">
        <v>3</v>
      </c>
      <c r="H134">
        <v>11</v>
      </c>
      <c r="I134">
        <v>42</v>
      </c>
      <c r="J134">
        <v>1</v>
      </c>
      <c r="K134" s="96" t="s">
        <v>292</v>
      </c>
      <c r="L134">
        <v>5</v>
      </c>
      <c r="M134" t="s">
        <v>1099</v>
      </c>
      <c r="N134">
        <v>190000000</v>
      </c>
      <c r="O134">
        <v>0</v>
      </c>
      <c r="P134">
        <v>0</v>
      </c>
      <c r="Q134">
        <v>0</v>
      </c>
      <c r="R134">
        <v>0</v>
      </c>
      <c r="S134" s="23">
        <v>190000000</v>
      </c>
      <c r="T134">
        <v>74196138</v>
      </c>
      <c r="U134" s="252">
        <v>51580367.039999999</v>
      </c>
      <c r="V134" s="243">
        <v>16865729.039999999</v>
      </c>
      <c r="W134">
        <v>16429855.039999999</v>
      </c>
      <c r="X134">
        <v>57330408.960000001</v>
      </c>
      <c r="Z134" s="270" t="str">
        <f t="shared" si="20"/>
        <v>4</v>
      </c>
      <c r="AA134" s="265" t="str">
        <f t="shared" si="21"/>
        <v>2</v>
      </c>
      <c r="AB134" s="265" t="str">
        <f t="shared" si="22"/>
        <v>1</v>
      </c>
      <c r="AC134" s="272" t="s">
        <v>1469</v>
      </c>
      <c r="AD134" s="274" t="s">
        <v>1487</v>
      </c>
      <c r="AE134" s="274" t="s">
        <v>1551</v>
      </c>
    </row>
    <row r="135" spans="1:31" ht="24" x14ac:dyDescent="0.25">
      <c r="A135" t="s">
        <v>621</v>
      </c>
      <c r="B135" t="str">
        <f t="shared" si="19"/>
        <v>24</v>
      </c>
      <c r="C135" s="95" t="str">
        <f t="shared" si="15"/>
        <v>071</v>
      </c>
      <c r="D135" t="str">
        <f t="shared" si="18"/>
        <v>GOB24071</v>
      </c>
      <c r="E135">
        <v>24</v>
      </c>
      <c r="F135">
        <v>1</v>
      </c>
      <c r="G135">
        <v>3</v>
      </c>
      <c r="H135">
        <v>11</v>
      </c>
      <c r="I135">
        <v>42</v>
      </c>
      <c r="J135">
        <v>1</v>
      </c>
      <c r="K135" s="96" t="s">
        <v>292</v>
      </c>
      <c r="L135">
        <v>14</v>
      </c>
      <c r="M135" t="s">
        <v>1100</v>
      </c>
      <c r="N135">
        <v>39000000</v>
      </c>
      <c r="O135">
        <v>0</v>
      </c>
      <c r="P135">
        <v>0</v>
      </c>
      <c r="Q135">
        <v>0</v>
      </c>
      <c r="R135">
        <v>0</v>
      </c>
      <c r="S135" s="23">
        <v>39000000</v>
      </c>
      <c r="T135">
        <v>0</v>
      </c>
      <c r="U135" s="252">
        <v>0</v>
      </c>
      <c r="V135" s="243">
        <v>0</v>
      </c>
      <c r="W135">
        <v>0</v>
      </c>
      <c r="X135">
        <v>0</v>
      </c>
      <c r="Z135" s="270" t="str">
        <f t="shared" si="20"/>
        <v>4</v>
      </c>
      <c r="AA135" s="265" t="str">
        <f t="shared" si="21"/>
        <v>2</v>
      </c>
      <c r="AB135" s="265" t="str">
        <f t="shared" si="22"/>
        <v>1</v>
      </c>
      <c r="AC135" s="272" t="s">
        <v>1469</v>
      </c>
      <c r="AD135" s="274" t="s">
        <v>1487</v>
      </c>
      <c r="AE135" s="274" t="s">
        <v>1551</v>
      </c>
    </row>
    <row r="136" spans="1:31" ht="24" x14ac:dyDescent="0.25">
      <c r="A136" t="s">
        <v>621</v>
      </c>
      <c r="B136" t="str">
        <f t="shared" si="19"/>
        <v>24</v>
      </c>
      <c r="C136" s="95" t="str">
        <f t="shared" si="15"/>
        <v>071</v>
      </c>
      <c r="D136" t="str">
        <f t="shared" si="18"/>
        <v>GOB24071</v>
      </c>
      <c r="E136">
        <v>24</v>
      </c>
      <c r="F136">
        <v>1</v>
      </c>
      <c r="G136">
        <v>3</v>
      </c>
      <c r="H136">
        <v>11</v>
      </c>
      <c r="I136">
        <v>42</v>
      </c>
      <c r="J136">
        <v>1</v>
      </c>
      <c r="K136" s="96" t="s">
        <v>292</v>
      </c>
      <c r="L136">
        <v>80</v>
      </c>
      <c r="M136" t="s">
        <v>1101</v>
      </c>
      <c r="N136">
        <v>20000000</v>
      </c>
      <c r="O136">
        <v>0</v>
      </c>
      <c r="P136">
        <v>0</v>
      </c>
      <c r="Q136">
        <v>0</v>
      </c>
      <c r="R136">
        <v>0</v>
      </c>
      <c r="S136" s="23">
        <v>20000000</v>
      </c>
      <c r="T136">
        <v>19815760</v>
      </c>
      <c r="U136" s="252">
        <v>19815760</v>
      </c>
      <c r="V136" s="243">
        <v>19815760</v>
      </c>
      <c r="W136">
        <v>19815760</v>
      </c>
      <c r="X136">
        <v>0</v>
      </c>
      <c r="Z136" s="270" t="str">
        <f t="shared" si="20"/>
        <v>4</v>
      </c>
      <c r="AA136" s="265" t="str">
        <f t="shared" si="21"/>
        <v>2</v>
      </c>
      <c r="AB136" s="265" t="str">
        <f t="shared" si="22"/>
        <v>1</v>
      </c>
      <c r="AC136" s="272" t="s">
        <v>1469</v>
      </c>
      <c r="AD136" s="274" t="s">
        <v>1487</v>
      </c>
      <c r="AE136" s="274" t="s">
        <v>1551</v>
      </c>
    </row>
    <row r="137" spans="1:31" ht="24" x14ac:dyDescent="0.25">
      <c r="A137" t="s">
        <v>621</v>
      </c>
      <c r="B137" t="str">
        <f t="shared" si="19"/>
        <v>24</v>
      </c>
      <c r="C137" s="95" t="str">
        <f t="shared" si="15"/>
        <v>073</v>
      </c>
      <c r="D137" t="str">
        <f t="shared" si="18"/>
        <v>GOB24073</v>
      </c>
      <c r="E137">
        <v>24</v>
      </c>
      <c r="F137">
        <v>1</v>
      </c>
      <c r="G137">
        <v>3</v>
      </c>
      <c r="H137">
        <v>11</v>
      </c>
      <c r="I137">
        <v>42</v>
      </c>
      <c r="J137">
        <v>1</v>
      </c>
      <c r="K137" s="96" t="s">
        <v>193</v>
      </c>
      <c r="L137">
        <v>3</v>
      </c>
      <c r="M137" t="s">
        <v>1102</v>
      </c>
      <c r="N137">
        <v>3000000</v>
      </c>
      <c r="O137">
        <v>0</v>
      </c>
      <c r="P137">
        <v>0</v>
      </c>
      <c r="Q137">
        <v>0</v>
      </c>
      <c r="R137">
        <v>0</v>
      </c>
      <c r="S137" s="23">
        <v>3000000</v>
      </c>
      <c r="T137">
        <v>0</v>
      </c>
      <c r="U137" s="252">
        <v>0</v>
      </c>
      <c r="V137" s="243">
        <v>0</v>
      </c>
      <c r="W137">
        <v>0</v>
      </c>
      <c r="X137">
        <v>0</v>
      </c>
      <c r="Z137" s="270" t="str">
        <f t="shared" si="20"/>
        <v>4</v>
      </c>
      <c r="AA137" s="265" t="str">
        <f t="shared" si="21"/>
        <v>2</v>
      </c>
      <c r="AB137" s="265" t="str">
        <f t="shared" si="22"/>
        <v>1</v>
      </c>
      <c r="AC137" s="272" t="s">
        <v>1469</v>
      </c>
      <c r="AD137" s="274" t="s">
        <v>1487</v>
      </c>
      <c r="AE137" s="274" t="s">
        <v>1551</v>
      </c>
    </row>
    <row r="138" spans="1:31" ht="24" x14ac:dyDescent="0.25">
      <c r="A138" t="s">
        <v>621</v>
      </c>
      <c r="B138" t="str">
        <f t="shared" si="19"/>
        <v>24</v>
      </c>
      <c r="C138" s="95" t="str">
        <f t="shared" si="15"/>
        <v>073</v>
      </c>
      <c r="D138" t="str">
        <f t="shared" si="18"/>
        <v>GOB24073</v>
      </c>
      <c r="E138">
        <v>24</v>
      </c>
      <c r="F138">
        <v>1</v>
      </c>
      <c r="G138">
        <v>3</v>
      </c>
      <c r="H138">
        <v>11</v>
      </c>
      <c r="I138">
        <v>42</v>
      </c>
      <c r="J138">
        <v>1</v>
      </c>
      <c r="K138" s="96" t="s">
        <v>193</v>
      </c>
      <c r="L138">
        <v>5</v>
      </c>
      <c r="M138" t="s">
        <v>1102</v>
      </c>
      <c r="N138">
        <v>5000000</v>
      </c>
      <c r="O138">
        <v>0</v>
      </c>
      <c r="P138">
        <v>0</v>
      </c>
      <c r="Q138">
        <v>0</v>
      </c>
      <c r="R138">
        <v>0</v>
      </c>
      <c r="S138" s="23">
        <v>5000000</v>
      </c>
      <c r="T138">
        <v>2500000</v>
      </c>
      <c r="U138" s="252">
        <v>498000.66</v>
      </c>
      <c r="V138" s="243">
        <v>498000.66</v>
      </c>
      <c r="W138">
        <v>498000.66</v>
      </c>
      <c r="X138">
        <v>2001999.34</v>
      </c>
      <c r="Z138" s="270" t="str">
        <f t="shared" si="20"/>
        <v>4</v>
      </c>
      <c r="AA138" s="265" t="str">
        <f t="shared" si="21"/>
        <v>2</v>
      </c>
      <c r="AB138" s="265" t="str">
        <f t="shared" si="22"/>
        <v>1</v>
      </c>
      <c r="AC138" s="272" t="s">
        <v>1469</v>
      </c>
      <c r="AD138" s="274" t="s">
        <v>1487</v>
      </c>
      <c r="AE138" s="274" t="s">
        <v>1551</v>
      </c>
    </row>
    <row r="139" spans="1:31" ht="24" x14ac:dyDescent="0.25">
      <c r="A139" t="s">
        <v>621</v>
      </c>
      <c r="B139" t="str">
        <f t="shared" si="19"/>
        <v>24</v>
      </c>
      <c r="C139" s="95" t="str">
        <f t="shared" si="15"/>
        <v>074</v>
      </c>
      <c r="D139" t="str">
        <f t="shared" si="18"/>
        <v>GOB24074</v>
      </c>
      <c r="E139">
        <v>24</v>
      </c>
      <c r="F139">
        <v>1</v>
      </c>
      <c r="G139">
        <v>3</v>
      </c>
      <c r="H139">
        <v>11</v>
      </c>
      <c r="I139">
        <v>42</v>
      </c>
      <c r="J139">
        <v>2</v>
      </c>
      <c r="K139" s="96" t="s">
        <v>776</v>
      </c>
      <c r="L139">
        <v>3</v>
      </c>
      <c r="M139" t="s">
        <v>1103</v>
      </c>
      <c r="N139">
        <v>8000000</v>
      </c>
      <c r="O139">
        <v>0</v>
      </c>
      <c r="P139">
        <v>0</v>
      </c>
      <c r="Q139">
        <v>0</v>
      </c>
      <c r="R139">
        <v>0</v>
      </c>
      <c r="S139" s="23">
        <v>8000000</v>
      </c>
      <c r="T139">
        <v>8000000</v>
      </c>
      <c r="U139" s="252">
        <v>0</v>
      </c>
      <c r="V139" s="243">
        <v>0</v>
      </c>
      <c r="W139">
        <v>0</v>
      </c>
      <c r="X139">
        <v>8000000</v>
      </c>
      <c r="Z139" s="270" t="str">
        <f t="shared" si="20"/>
        <v>4</v>
      </c>
      <c r="AA139" s="265" t="str">
        <f t="shared" si="21"/>
        <v>2</v>
      </c>
      <c r="AB139" s="265" t="str">
        <f t="shared" si="22"/>
        <v>2</v>
      </c>
      <c r="AC139" s="272" t="s">
        <v>1469</v>
      </c>
      <c r="AD139" s="274" t="s">
        <v>1487</v>
      </c>
      <c r="AE139" s="240" t="s">
        <v>1552</v>
      </c>
    </row>
    <row r="140" spans="1:31" ht="24" x14ac:dyDescent="0.25">
      <c r="A140" t="s">
        <v>621</v>
      </c>
      <c r="B140" t="str">
        <f t="shared" ref="B140:B161" si="23">RIGHT(E140,2)</f>
        <v>24</v>
      </c>
      <c r="C140" s="95" t="str">
        <f t="shared" si="15"/>
        <v>074</v>
      </c>
      <c r="D140" t="str">
        <f t="shared" ref="D140:D146" si="24">CONCATENATE(A140,B140,C140)</f>
        <v>GOB24074</v>
      </c>
      <c r="E140">
        <v>24</v>
      </c>
      <c r="F140">
        <v>1</v>
      </c>
      <c r="G140">
        <v>3</v>
      </c>
      <c r="H140">
        <v>11</v>
      </c>
      <c r="I140">
        <v>42</v>
      </c>
      <c r="J140">
        <v>2</v>
      </c>
      <c r="K140" s="96" t="s">
        <v>776</v>
      </c>
      <c r="L140">
        <v>4</v>
      </c>
      <c r="M140" t="s">
        <v>1103</v>
      </c>
      <c r="N140">
        <v>25000000</v>
      </c>
      <c r="O140">
        <v>0</v>
      </c>
      <c r="P140">
        <v>0</v>
      </c>
      <c r="Q140">
        <v>0</v>
      </c>
      <c r="R140">
        <v>0</v>
      </c>
      <c r="S140" s="23">
        <v>25000000</v>
      </c>
      <c r="T140">
        <v>0</v>
      </c>
      <c r="U140" s="252">
        <v>0</v>
      </c>
      <c r="V140" s="243">
        <v>0</v>
      </c>
      <c r="W140">
        <v>0</v>
      </c>
      <c r="X140">
        <v>0</v>
      </c>
      <c r="Z140" s="270" t="str">
        <f t="shared" si="20"/>
        <v>4</v>
      </c>
      <c r="AA140" s="265" t="str">
        <f t="shared" si="21"/>
        <v>2</v>
      </c>
      <c r="AB140" s="265" t="str">
        <f t="shared" si="22"/>
        <v>2</v>
      </c>
      <c r="AC140" s="272" t="s">
        <v>1469</v>
      </c>
      <c r="AD140" s="274" t="s">
        <v>1487</v>
      </c>
      <c r="AE140" s="240" t="s">
        <v>1552</v>
      </c>
    </row>
    <row r="141" spans="1:31" ht="48" x14ac:dyDescent="0.25">
      <c r="A141" t="s">
        <v>621</v>
      </c>
      <c r="B141" t="str">
        <f t="shared" si="23"/>
        <v>24</v>
      </c>
      <c r="C141" s="95" t="str">
        <f t="shared" si="15"/>
        <v>069</v>
      </c>
      <c r="D141" t="str">
        <f t="shared" si="24"/>
        <v>GOB24069</v>
      </c>
      <c r="E141">
        <v>24</v>
      </c>
      <c r="F141">
        <v>1</v>
      </c>
      <c r="G141">
        <v>3</v>
      </c>
      <c r="H141">
        <v>11</v>
      </c>
      <c r="I141">
        <v>43</v>
      </c>
      <c r="J141">
        <v>1</v>
      </c>
      <c r="K141" s="96" t="s">
        <v>604</v>
      </c>
      <c r="L141">
        <v>4</v>
      </c>
      <c r="M141" t="s">
        <v>1104</v>
      </c>
      <c r="N141">
        <v>29000000</v>
      </c>
      <c r="O141">
        <v>0</v>
      </c>
      <c r="P141">
        <v>0</v>
      </c>
      <c r="Q141">
        <v>0</v>
      </c>
      <c r="R141">
        <v>0</v>
      </c>
      <c r="S141" s="23">
        <v>29000000</v>
      </c>
      <c r="T141">
        <v>10000000</v>
      </c>
      <c r="U141" s="252">
        <v>10000000</v>
      </c>
      <c r="V141" s="243">
        <v>0</v>
      </c>
      <c r="W141">
        <v>0</v>
      </c>
      <c r="X141">
        <v>10000000</v>
      </c>
      <c r="Z141" s="270" t="str">
        <f t="shared" si="20"/>
        <v>4</v>
      </c>
      <c r="AA141" s="265" t="str">
        <f t="shared" si="21"/>
        <v>3</v>
      </c>
      <c r="AB141" s="265" t="str">
        <f t="shared" si="22"/>
        <v>1</v>
      </c>
      <c r="AC141" s="272" t="s">
        <v>1469</v>
      </c>
      <c r="AD141" s="240" t="s">
        <v>1488</v>
      </c>
      <c r="AE141" s="267" t="s">
        <v>1553</v>
      </c>
    </row>
    <row r="142" spans="1:31" ht="48" x14ac:dyDescent="0.25">
      <c r="A142" t="s">
        <v>621</v>
      </c>
      <c r="B142" t="str">
        <f t="shared" si="23"/>
        <v>24</v>
      </c>
      <c r="C142" s="95" t="str">
        <f t="shared" si="15"/>
        <v>069</v>
      </c>
      <c r="D142" t="str">
        <f t="shared" si="24"/>
        <v>GOB24069</v>
      </c>
      <c r="E142">
        <v>24</v>
      </c>
      <c r="F142">
        <v>1</v>
      </c>
      <c r="G142">
        <v>3</v>
      </c>
      <c r="H142">
        <v>11</v>
      </c>
      <c r="I142">
        <v>43</v>
      </c>
      <c r="J142">
        <v>1</v>
      </c>
      <c r="K142" s="96" t="s">
        <v>604</v>
      </c>
      <c r="L142">
        <v>5</v>
      </c>
      <c r="M142" t="s">
        <v>1104</v>
      </c>
      <c r="N142">
        <v>5000000</v>
      </c>
      <c r="O142">
        <v>0</v>
      </c>
      <c r="P142">
        <v>0</v>
      </c>
      <c r="Q142">
        <v>0</v>
      </c>
      <c r="R142">
        <v>0</v>
      </c>
      <c r="S142" s="23">
        <v>5000000</v>
      </c>
      <c r="T142">
        <v>2500000</v>
      </c>
      <c r="U142" s="252">
        <v>136134.39000000001</v>
      </c>
      <c r="V142" s="243">
        <v>136134.39000000001</v>
      </c>
      <c r="W142">
        <v>136134.39000000001</v>
      </c>
      <c r="X142">
        <v>2363865.61</v>
      </c>
      <c r="Z142" s="270" t="str">
        <f t="shared" si="20"/>
        <v>4</v>
      </c>
      <c r="AA142" s="265" t="str">
        <f t="shared" si="21"/>
        <v>3</v>
      </c>
      <c r="AB142" s="265" t="str">
        <f t="shared" si="22"/>
        <v>1</v>
      </c>
      <c r="AC142" s="272" t="s">
        <v>1469</v>
      </c>
      <c r="AD142" s="240" t="s">
        <v>1488</v>
      </c>
      <c r="AE142" s="267" t="s">
        <v>1553</v>
      </c>
    </row>
    <row r="143" spans="1:31" ht="36" x14ac:dyDescent="0.25">
      <c r="A143" t="s">
        <v>621</v>
      </c>
      <c r="B143" t="str">
        <f t="shared" si="23"/>
        <v>24</v>
      </c>
      <c r="C143" s="95" t="str">
        <f t="shared" si="15"/>
        <v>070</v>
      </c>
      <c r="D143" t="str">
        <f t="shared" si="24"/>
        <v>GOB24070</v>
      </c>
      <c r="E143">
        <v>24</v>
      </c>
      <c r="F143">
        <v>1</v>
      </c>
      <c r="G143">
        <v>3</v>
      </c>
      <c r="H143">
        <v>11</v>
      </c>
      <c r="I143">
        <v>43</v>
      </c>
      <c r="J143">
        <v>2</v>
      </c>
      <c r="K143" s="96" t="s">
        <v>318</v>
      </c>
      <c r="L143">
        <v>4</v>
      </c>
      <c r="M143" t="s">
        <v>1105</v>
      </c>
      <c r="N143">
        <v>50000000</v>
      </c>
      <c r="O143">
        <v>0</v>
      </c>
      <c r="P143">
        <v>0</v>
      </c>
      <c r="Q143">
        <v>0</v>
      </c>
      <c r="R143">
        <v>0</v>
      </c>
      <c r="S143" s="23">
        <v>50000000</v>
      </c>
      <c r="T143">
        <v>0</v>
      </c>
      <c r="U143" s="252">
        <v>0</v>
      </c>
      <c r="V143" s="243">
        <v>0</v>
      </c>
      <c r="W143">
        <v>0</v>
      </c>
      <c r="X143">
        <v>0</v>
      </c>
      <c r="Z143" s="270" t="str">
        <f t="shared" si="20"/>
        <v>4</v>
      </c>
      <c r="AA143" s="265" t="str">
        <f t="shared" si="21"/>
        <v>3</v>
      </c>
      <c r="AB143" s="265" t="str">
        <f t="shared" si="22"/>
        <v>2</v>
      </c>
      <c r="AC143" s="272" t="s">
        <v>1469</v>
      </c>
      <c r="AD143" s="240" t="s">
        <v>1488</v>
      </c>
      <c r="AE143" s="267" t="s">
        <v>1554</v>
      </c>
    </row>
    <row r="144" spans="1:31" x14ac:dyDescent="0.25">
      <c r="A144" t="s">
        <v>621</v>
      </c>
      <c r="B144" t="str">
        <f t="shared" si="23"/>
        <v>24</v>
      </c>
      <c r="C144" s="95" t="str">
        <f t="shared" si="15"/>
        <v>029</v>
      </c>
      <c r="D144" t="str">
        <f t="shared" si="24"/>
        <v>GOB24029</v>
      </c>
      <c r="E144">
        <v>24</v>
      </c>
      <c r="F144">
        <v>1</v>
      </c>
      <c r="G144">
        <v>3</v>
      </c>
      <c r="H144">
        <v>22</v>
      </c>
      <c r="I144">
        <v>13</v>
      </c>
      <c r="J144">
        <v>1</v>
      </c>
      <c r="K144" s="96" t="s">
        <v>242</v>
      </c>
      <c r="L144">
        <v>4</v>
      </c>
      <c r="M144" t="s">
        <v>1106</v>
      </c>
      <c r="N144">
        <v>500000000</v>
      </c>
      <c r="O144">
        <v>0</v>
      </c>
      <c r="P144">
        <v>0</v>
      </c>
      <c r="Q144">
        <v>0</v>
      </c>
      <c r="R144">
        <v>0</v>
      </c>
      <c r="S144" s="23">
        <v>500000000</v>
      </c>
      <c r="T144">
        <v>480000000</v>
      </c>
      <c r="U144" s="252">
        <v>326000000</v>
      </c>
      <c r="V144" s="243">
        <v>34034967</v>
      </c>
      <c r="W144">
        <v>34034967</v>
      </c>
      <c r="X144">
        <v>445965033</v>
      </c>
      <c r="Z144" s="270" t="str">
        <f t="shared" si="20"/>
        <v>1</v>
      </c>
      <c r="AA144" s="265" t="str">
        <f t="shared" si="21"/>
        <v>3</v>
      </c>
      <c r="AB144" s="265" t="str">
        <f t="shared" si="22"/>
        <v>1</v>
      </c>
      <c r="AC144" s="273" t="s">
        <v>1463</v>
      </c>
      <c r="AD144" s="274" t="s">
        <v>1473</v>
      </c>
      <c r="AE144" s="282" t="s">
        <v>1512</v>
      </c>
    </row>
    <row r="145" spans="1:31" ht="24" x14ac:dyDescent="0.25">
      <c r="A145" t="s">
        <v>621</v>
      </c>
      <c r="B145" t="str">
        <f t="shared" si="23"/>
        <v>24</v>
      </c>
      <c r="C145" s="95" t="str">
        <f t="shared" si="15"/>
        <v>071</v>
      </c>
      <c r="D145" t="str">
        <f t="shared" si="24"/>
        <v>GOB24071</v>
      </c>
      <c r="E145">
        <v>24</v>
      </c>
      <c r="F145">
        <v>1</v>
      </c>
      <c r="G145">
        <v>3</v>
      </c>
      <c r="H145">
        <v>22</v>
      </c>
      <c r="I145">
        <v>42</v>
      </c>
      <c r="J145">
        <v>1</v>
      </c>
      <c r="K145" s="96" t="s">
        <v>292</v>
      </c>
      <c r="L145">
        <v>2</v>
      </c>
      <c r="M145" t="s">
        <v>1107</v>
      </c>
      <c r="N145">
        <v>3279650315</v>
      </c>
      <c r="O145">
        <v>0</v>
      </c>
      <c r="P145">
        <v>0</v>
      </c>
      <c r="Q145">
        <v>0</v>
      </c>
      <c r="R145">
        <v>0</v>
      </c>
      <c r="S145" s="23">
        <v>3279650315</v>
      </c>
      <c r="T145">
        <v>0</v>
      </c>
      <c r="U145" s="252">
        <v>0</v>
      </c>
      <c r="V145" s="243">
        <v>0</v>
      </c>
      <c r="W145">
        <v>0</v>
      </c>
      <c r="X145">
        <v>0</v>
      </c>
      <c r="Z145" s="270" t="str">
        <f t="shared" si="20"/>
        <v>4</v>
      </c>
      <c r="AA145" s="265" t="str">
        <f t="shared" si="21"/>
        <v>2</v>
      </c>
      <c r="AB145" s="265" t="str">
        <f t="shared" si="22"/>
        <v>1</v>
      </c>
      <c r="AC145" s="272" t="s">
        <v>1469</v>
      </c>
      <c r="AD145" s="274" t="s">
        <v>1487</v>
      </c>
      <c r="AE145" s="274" t="s">
        <v>1551</v>
      </c>
    </row>
    <row r="146" spans="1:31" ht="24" x14ac:dyDescent="0.25">
      <c r="A146" t="s">
        <v>621</v>
      </c>
      <c r="B146" t="str">
        <f t="shared" si="23"/>
        <v>24</v>
      </c>
      <c r="C146" s="95" t="str">
        <f t="shared" si="15"/>
        <v>071</v>
      </c>
      <c r="D146" t="str">
        <f t="shared" si="24"/>
        <v>GOB24071</v>
      </c>
      <c r="E146">
        <v>24</v>
      </c>
      <c r="F146">
        <v>1</v>
      </c>
      <c r="G146">
        <v>3</v>
      </c>
      <c r="H146">
        <v>22</v>
      </c>
      <c r="I146">
        <v>42</v>
      </c>
      <c r="J146">
        <v>1</v>
      </c>
      <c r="K146" s="96" t="s">
        <v>292</v>
      </c>
      <c r="L146">
        <v>3</v>
      </c>
      <c r="M146" t="s">
        <v>1108</v>
      </c>
      <c r="N146">
        <v>100000000</v>
      </c>
      <c r="O146">
        <v>0</v>
      </c>
      <c r="P146">
        <v>0</v>
      </c>
      <c r="Q146">
        <v>0</v>
      </c>
      <c r="R146">
        <v>0</v>
      </c>
      <c r="S146" s="23">
        <v>100000000</v>
      </c>
      <c r="T146">
        <v>0</v>
      </c>
      <c r="U146" s="252">
        <v>0</v>
      </c>
      <c r="V146" s="243">
        <v>0</v>
      </c>
      <c r="W146">
        <v>0</v>
      </c>
      <c r="X146">
        <v>0</v>
      </c>
      <c r="Z146" s="270" t="str">
        <f t="shared" si="20"/>
        <v>4</v>
      </c>
      <c r="AA146" s="265" t="str">
        <f t="shared" si="21"/>
        <v>2</v>
      </c>
      <c r="AB146" s="265" t="str">
        <f t="shared" si="22"/>
        <v>1</v>
      </c>
      <c r="AC146" s="272" t="s">
        <v>1469</v>
      </c>
      <c r="AD146" s="274" t="s">
        <v>1487</v>
      </c>
      <c r="AE146" s="274" t="s">
        <v>1551</v>
      </c>
    </row>
    <row r="147" spans="1:31" ht="24" x14ac:dyDescent="0.25">
      <c r="A147" t="s">
        <v>621</v>
      </c>
      <c r="B147" t="str">
        <f t="shared" si="23"/>
        <v>24</v>
      </c>
      <c r="C147" s="95" t="str">
        <f t="shared" si="15"/>
        <v>071</v>
      </c>
      <c r="D147" t="str">
        <f t="shared" ref="D147:D176" si="25">CONCATENATE(A147,B147,C147)</f>
        <v>GOB24071</v>
      </c>
      <c r="E147">
        <v>24</v>
      </c>
      <c r="F147">
        <v>1</v>
      </c>
      <c r="G147">
        <v>3</v>
      </c>
      <c r="H147">
        <v>22</v>
      </c>
      <c r="I147">
        <v>42</v>
      </c>
      <c r="J147">
        <v>1</v>
      </c>
      <c r="K147" s="96" t="s">
        <v>292</v>
      </c>
      <c r="L147">
        <v>4</v>
      </c>
      <c r="M147" t="s">
        <v>1108</v>
      </c>
      <c r="N147">
        <v>0</v>
      </c>
      <c r="O147">
        <v>0</v>
      </c>
      <c r="P147">
        <v>0</v>
      </c>
      <c r="Q147">
        <v>0</v>
      </c>
      <c r="R147">
        <v>0</v>
      </c>
      <c r="S147" s="23">
        <v>0</v>
      </c>
      <c r="T147">
        <v>0</v>
      </c>
      <c r="U147" s="252">
        <v>0</v>
      </c>
      <c r="V147" s="243">
        <v>0</v>
      </c>
      <c r="W147">
        <v>0</v>
      </c>
      <c r="X147">
        <v>0</v>
      </c>
      <c r="Z147" s="270" t="str">
        <f t="shared" si="20"/>
        <v>4</v>
      </c>
      <c r="AA147" s="265" t="str">
        <f t="shared" si="21"/>
        <v>2</v>
      </c>
      <c r="AB147" s="265" t="str">
        <f t="shared" si="22"/>
        <v>1</v>
      </c>
      <c r="AC147" s="272" t="s">
        <v>1469</v>
      </c>
      <c r="AD147" s="274" t="s">
        <v>1487</v>
      </c>
      <c r="AE147" s="274" t="s">
        <v>1551</v>
      </c>
    </row>
    <row r="148" spans="1:31" ht="24" x14ac:dyDescent="0.25">
      <c r="A148" t="s">
        <v>621</v>
      </c>
      <c r="B148" t="str">
        <f t="shared" si="23"/>
        <v>24</v>
      </c>
      <c r="C148" s="95" t="str">
        <f t="shared" si="15"/>
        <v>071</v>
      </c>
      <c r="D148" t="str">
        <f t="shared" si="25"/>
        <v>GOB24071</v>
      </c>
      <c r="E148">
        <v>24</v>
      </c>
      <c r="F148">
        <v>1</v>
      </c>
      <c r="G148">
        <v>3</v>
      </c>
      <c r="H148">
        <v>22</v>
      </c>
      <c r="I148">
        <v>42</v>
      </c>
      <c r="J148">
        <v>1</v>
      </c>
      <c r="K148" s="96" t="s">
        <v>292</v>
      </c>
      <c r="L148">
        <v>5</v>
      </c>
      <c r="M148" t="s">
        <v>1108</v>
      </c>
      <c r="N148">
        <v>100000000</v>
      </c>
      <c r="O148">
        <v>0</v>
      </c>
      <c r="P148">
        <v>0</v>
      </c>
      <c r="Q148">
        <v>0</v>
      </c>
      <c r="R148">
        <v>0</v>
      </c>
      <c r="S148" s="23">
        <v>100000000</v>
      </c>
      <c r="T148">
        <v>39959665</v>
      </c>
      <c r="U148" s="252">
        <v>39646037.510000005</v>
      </c>
      <c r="V148" s="243">
        <v>39646037.510000005</v>
      </c>
      <c r="W148">
        <v>39646037.510000005</v>
      </c>
      <c r="X148">
        <v>313627.48999999464</v>
      </c>
      <c r="Z148" s="270" t="str">
        <f t="shared" si="20"/>
        <v>4</v>
      </c>
      <c r="AA148" s="265" t="str">
        <f t="shared" si="21"/>
        <v>2</v>
      </c>
      <c r="AB148" s="265" t="str">
        <f t="shared" si="22"/>
        <v>1</v>
      </c>
      <c r="AC148" s="272" t="s">
        <v>1469</v>
      </c>
      <c r="AD148" s="274" t="s">
        <v>1487</v>
      </c>
      <c r="AE148" s="274" t="s">
        <v>1551</v>
      </c>
    </row>
    <row r="149" spans="1:31" ht="24" x14ac:dyDescent="0.25">
      <c r="A149" t="s">
        <v>621</v>
      </c>
      <c r="B149" t="str">
        <f t="shared" si="23"/>
        <v>24</v>
      </c>
      <c r="C149" s="95" t="str">
        <f t="shared" si="15"/>
        <v>071</v>
      </c>
      <c r="D149" t="str">
        <f t="shared" si="25"/>
        <v>GOB24071</v>
      </c>
      <c r="E149">
        <v>24</v>
      </c>
      <c r="F149">
        <v>1</v>
      </c>
      <c r="G149">
        <v>3</v>
      </c>
      <c r="H149">
        <v>22</v>
      </c>
      <c r="I149">
        <v>42</v>
      </c>
      <c r="J149">
        <v>1</v>
      </c>
      <c r="K149" s="96" t="s">
        <v>292</v>
      </c>
      <c r="L149">
        <v>12</v>
      </c>
      <c r="M149" t="s">
        <v>1108</v>
      </c>
      <c r="N149">
        <v>37000000</v>
      </c>
      <c r="O149">
        <v>0</v>
      </c>
      <c r="P149">
        <v>0</v>
      </c>
      <c r="Q149">
        <v>0</v>
      </c>
      <c r="R149">
        <v>0</v>
      </c>
      <c r="S149" s="23">
        <v>37000000</v>
      </c>
      <c r="T149">
        <v>0</v>
      </c>
      <c r="U149" s="252">
        <v>0</v>
      </c>
      <c r="V149" s="243">
        <v>0</v>
      </c>
      <c r="W149">
        <v>0</v>
      </c>
      <c r="X149">
        <v>0</v>
      </c>
      <c r="Z149" s="270" t="str">
        <f t="shared" si="20"/>
        <v>4</v>
      </c>
      <c r="AA149" s="265" t="str">
        <f t="shared" si="21"/>
        <v>2</v>
      </c>
      <c r="AB149" s="265" t="str">
        <f t="shared" si="22"/>
        <v>1</v>
      </c>
      <c r="AC149" s="272" t="s">
        <v>1469</v>
      </c>
      <c r="AD149" s="274" t="s">
        <v>1487</v>
      </c>
      <c r="AE149" s="274" t="s">
        <v>1551</v>
      </c>
    </row>
    <row r="150" spans="1:31" ht="24" x14ac:dyDescent="0.25">
      <c r="A150" t="s">
        <v>621</v>
      </c>
      <c r="B150" t="str">
        <f t="shared" si="23"/>
        <v>24</v>
      </c>
      <c r="C150" s="95" t="str">
        <f t="shared" si="15"/>
        <v>071</v>
      </c>
      <c r="D150" t="str">
        <f t="shared" si="25"/>
        <v>GOB24071</v>
      </c>
      <c r="E150">
        <v>24</v>
      </c>
      <c r="F150">
        <v>1</v>
      </c>
      <c r="G150">
        <v>3</v>
      </c>
      <c r="H150">
        <v>22</v>
      </c>
      <c r="I150">
        <v>42</v>
      </c>
      <c r="J150">
        <v>1</v>
      </c>
      <c r="K150" s="96" t="s">
        <v>292</v>
      </c>
      <c r="L150">
        <v>80</v>
      </c>
      <c r="M150" t="s">
        <v>1109</v>
      </c>
      <c r="N150">
        <v>450000000</v>
      </c>
      <c r="O150">
        <v>0</v>
      </c>
      <c r="P150">
        <v>0</v>
      </c>
      <c r="Q150">
        <v>0</v>
      </c>
      <c r="R150">
        <v>0</v>
      </c>
      <c r="S150" s="23">
        <v>450000000</v>
      </c>
      <c r="T150">
        <v>238236000</v>
      </c>
      <c r="U150" s="252">
        <v>238236000</v>
      </c>
      <c r="V150" s="243">
        <v>238236000</v>
      </c>
      <c r="W150">
        <v>238236000</v>
      </c>
      <c r="X150">
        <v>0</v>
      </c>
      <c r="Z150" s="270" t="str">
        <f t="shared" si="20"/>
        <v>4</v>
      </c>
      <c r="AA150" s="265" t="str">
        <f t="shared" si="21"/>
        <v>2</v>
      </c>
      <c r="AB150" s="265" t="str">
        <f t="shared" si="22"/>
        <v>1</v>
      </c>
      <c r="AC150" s="272" t="s">
        <v>1469</v>
      </c>
      <c r="AD150" s="274" t="s">
        <v>1487</v>
      </c>
      <c r="AE150" s="274" t="s">
        <v>1551</v>
      </c>
    </row>
    <row r="151" spans="1:31" ht="24" x14ac:dyDescent="0.25">
      <c r="A151" t="s">
        <v>621</v>
      </c>
      <c r="B151" t="str">
        <f t="shared" si="23"/>
        <v>24</v>
      </c>
      <c r="C151" s="95" t="str">
        <f t="shared" si="15"/>
        <v>071</v>
      </c>
      <c r="D151" t="str">
        <f t="shared" si="25"/>
        <v>GOB24071</v>
      </c>
      <c r="E151">
        <v>24</v>
      </c>
      <c r="F151">
        <v>1</v>
      </c>
      <c r="G151">
        <v>3</v>
      </c>
      <c r="H151">
        <v>22</v>
      </c>
      <c r="I151">
        <v>42</v>
      </c>
      <c r="J151">
        <v>1</v>
      </c>
      <c r="K151" s="96" t="s">
        <v>292</v>
      </c>
      <c r="L151">
        <v>81</v>
      </c>
      <c r="M151" t="s">
        <v>1109</v>
      </c>
      <c r="N151">
        <v>50000000</v>
      </c>
      <c r="O151">
        <v>0</v>
      </c>
      <c r="P151">
        <v>0</v>
      </c>
      <c r="Q151">
        <v>0</v>
      </c>
      <c r="R151">
        <v>0</v>
      </c>
      <c r="S151" s="23">
        <v>50000000</v>
      </c>
      <c r="T151">
        <v>50000000</v>
      </c>
      <c r="U151" s="252">
        <v>50000000</v>
      </c>
      <c r="V151" s="243">
        <v>50000000</v>
      </c>
      <c r="W151">
        <v>0</v>
      </c>
      <c r="X151">
        <v>0</v>
      </c>
      <c r="Z151" s="270" t="str">
        <f t="shared" si="20"/>
        <v>4</v>
      </c>
      <c r="AA151" s="265" t="str">
        <f t="shared" si="21"/>
        <v>2</v>
      </c>
      <c r="AB151" s="265" t="str">
        <f t="shared" si="22"/>
        <v>1</v>
      </c>
      <c r="AC151" s="272" t="s">
        <v>1469</v>
      </c>
      <c r="AD151" s="274" t="s">
        <v>1487</v>
      </c>
      <c r="AE151" s="274" t="s">
        <v>1551</v>
      </c>
    </row>
    <row r="152" spans="1:31" ht="24" x14ac:dyDescent="0.25">
      <c r="A152" t="s">
        <v>621</v>
      </c>
      <c r="B152" t="str">
        <f t="shared" si="23"/>
        <v>24</v>
      </c>
      <c r="C152" s="95" t="str">
        <f t="shared" si="15"/>
        <v>071</v>
      </c>
      <c r="D152" t="str">
        <f t="shared" si="25"/>
        <v>GOB24071</v>
      </c>
      <c r="E152">
        <v>24</v>
      </c>
      <c r="F152">
        <v>1</v>
      </c>
      <c r="G152">
        <v>3</v>
      </c>
      <c r="H152">
        <v>22</v>
      </c>
      <c r="I152">
        <v>42</v>
      </c>
      <c r="J152">
        <v>1</v>
      </c>
      <c r="K152" s="96" t="s">
        <v>292</v>
      </c>
      <c r="L152">
        <v>82</v>
      </c>
      <c r="M152" t="s">
        <v>1109</v>
      </c>
      <c r="N152">
        <v>350000000</v>
      </c>
      <c r="O152">
        <v>0</v>
      </c>
      <c r="P152">
        <v>0</v>
      </c>
      <c r="Q152">
        <v>0</v>
      </c>
      <c r="R152">
        <v>0</v>
      </c>
      <c r="S152" s="23">
        <v>350000000</v>
      </c>
      <c r="T152">
        <v>308220300</v>
      </c>
      <c r="U152" s="252">
        <v>308220300</v>
      </c>
      <c r="V152" s="243">
        <v>308220300</v>
      </c>
      <c r="W152">
        <v>308220300</v>
      </c>
      <c r="X152">
        <v>0</v>
      </c>
      <c r="Z152" s="270" t="str">
        <f t="shared" si="20"/>
        <v>4</v>
      </c>
      <c r="AA152" s="265" t="str">
        <f t="shared" si="21"/>
        <v>2</v>
      </c>
      <c r="AB152" s="265" t="str">
        <f t="shared" si="22"/>
        <v>1</v>
      </c>
      <c r="AC152" s="272" t="s">
        <v>1469</v>
      </c>
      <c r="AD152" s="274" t="s">
        <v>1487</v>
      </c>
      <c r="AE152" s="274" t="s">
        <v>1551</v>
      </c>
    </row>
    <row r="153" spans="1:31" ht="24" x14ac:dyDescent="0.25">
      <c r="A153" t="s">
        <v>621</v>
      </c>
      <c r="B153" t="str">
        <f t="shared" si="23"/>
        <v>24</v>
      </c>
      <c r="C153" s="95" t="str">
        <f t="shared" si="15"/>
        <v>073</v>
      </c>
      <c r="D153" t="str">
        <f t="shared" si="25"/>
        <v>GOB24073</v>
      </c>
      <c r="E153">
        <v>24</v>
      </c>
      <c r="F153">
        <v>1</v>
      </c>
      <c r="G153">
        <v>3</v>
      </c>
      <c r="H153">
        <v>22</v>
      </c>
      <c r="I153">
        <v>42</v>
      </c>
      <c r="J153">
        <v>1</v>
      </c>
      <c r="K153" s="96" t="s">
        <v>193</v>
      </c>
      <c r="L153">
        <v>4</v>
      </c>
      <c r="M153" t="s">
        <v>1110</v>
      </c>
      <c r="N153">
        <v>250000000</v>
      </c>
      <c r="O153">
        <v>0</v>
      </c>
      <c r="P153">
        <v>0</v>
      </c>
      <c r="Q153">
        <v>0</v>
      </c>
      <c r="R153">
        <v>0</v>
      </c>
      <c r="S153" s="23">
        <v>250000000</v>
      </c>
      <c r="T153">
        <v>1483370</v>
      </c>
      <c r="U153" s="252">
        <v>1483370</v>
      </c>
      <c r="V153" s="243">
        <v>1483370</v>
      </c>
      <c r="W153">
        <v>1483370</v>
      </c>
      <c r="X153">
        <v>0</v>
      </c>
      <c r="Z153" s="270" t="str">
        <f t="shared" si="20"/>
        <v>4</v>
      </c>
      <c r="AA153" s="265" t="str">
        <f t="shared" si="21"/>
        <v>2</v>
      </c>
      <c r="AB153" s="265" t="str">
        <f t="shared" si="22"/>
        <v>1</v>
      </c>
      <c r="AC153" s="272" t="s">
        <v>1469</v>
      </c>
      <c r="AD153" s="274" t="s">
        <v>1487</v>
      </c>
      <c r="AE153" s="274" t="s">
        <v>1551</v>
      </c>
    </row>
    <row r="154" spans="1:31" ht="24" x14ac:dyDescent="0.25">
      <c r="A154" t="s">
        <v>621</v>
      </c>
      <c r="B154" t="str">
        <f t="shared" si="23"/>
        <v>24</v>
      </c>
      <c r="C154" s="95" t="str">
        <f t="shared" si="15"/>
        <v>073</v>
      </c>
      <c r="D154" t="str">
        <f t="shared" si="25"/>
        <v>GOB24073</v>
      </c>
      <c r="E154">
        <v>24</v>
      </c>
      <c r="F154">
        <v>1</v>
      </c>
      <c r="G154">
        <v>3</v>
      </c>
      <c r="H154">
        <v>22</v>
      </c>
      <c r="I154">
        <v>42</v>
      </c>
      <c r="J154">
        <v>1</v>
      </c>
      <c r="K154" s="96" t="s">
        <v>193</v>
      </c>
      <c r="L154">
        <v>14</v>
      </c>
      <c r="M154" t="s">
        <v>1415</v>
      </c>
      <c r="N154">
        <v>0</v>
      </c>
      <c r="O154">
        <v>0</v>
      </c>
      <c r="P154">
        <v>213000000</v>
      </c>
      <c r="Q154">
        <v>0</v>
      </c>
      <c r="R154">
        <v>0</v>
      </c>
      <c r="S154" s="23">
        <v>213000000</v>
      </c>
      <c r="T154">
        <v>193570207</v>
      </c>
      <c r="U154" s="252">
        <v>193570207</v>
      </c>
      <c r="V154" s="243">
        <v>67909598</v>
      </c>
      <c r="W154">
        <v>67909598</v>
      </c>
      <c r="X154">
        <v>125660609</v>
      </c>
      <c r="Z154" s="270" t="str">
        <f t="shared" si="20"/>
        <v>4</v>
      </c>
      <c r="AA154" s="265" t="str">
        <f t="shared" si="21"/>
        <v>2</v>
      </c>
      <c r="AB154" s="265" t="str">
        <f t="shared" si="22"/>
        <v>1</v>
      </c>
      <c r="AC154" s="272" t="s">
        <v>1469</v>
      </c>
      <c r="AD154" s="274" t="s">
        <v>1487</v>
      </c>
      <c r="AE154" s="274" t="s">
        <v>1551</v>
      </c>
    </row>
    <row r="155" spans="1:31" ht="24" x14ac:dyDescent="0.25">
      <c r="A155" t="s">
        <v>621</v>
      </c>
      <c r="B155" t="str">
        <f t="shared" si="23"/>
        <v>24</v>
      </c>
      <c r="C155" s="95" t="str">
        <f t="shared" si="15"/>
        <v>071</v>
      </c>
      <c r="D155" t="str">
        <f t="shared" si="25"/>
        <v>GOB24071</v>
      </c>
      <c r="E155">
        <v>24</v>
      </c>
      <c r="F155">
        <v>1</v>
      </c>
      <c r="G155">
        <v>3</v>
      </c>
      <c r="H155">
        <v>22</v>
      </c>
      <c r="I155">
        <v>42</v>
      </c>
      <c r="J155">
        <v>2</v>
      </c>
      <c r="K155" s="96" t="s">
        <v>292</v>
      </c>
      <c r="L155">
        <v>4</v>
      </c>
      <c r="M155" t="s">
        <v>1108</v>
      </c>
      <c r="N155">
        <v>463000000</v>
      </c>
      <c r="O155">
        <v>0</v>
      </c>
      <c r="P155">
        <v>0</v>
      </c>
      <c r="Q155">
        <v>0</v>
      </c>
      <c r="R155">
        <v>463000000</v>
      </c>
      <c r="S155" s="23">
        <v>0</v>
      </c>
      <c r="T155">
        <v>0</v>
      </c>
      <c r="U155" s="252">
        <v>0</v>
      </c>
      <c r="V155" s="243">
        <v>0</v>
      </c>
      <c r="W155">
        <v>0</v>
      </c>
      <c r="X155">
        <v>0</v>
      </c>
      <c r="Z155" s="270" t="str">
        <f t="shared" si="20"/>
        <v>4</v>
      </c>
      <c r="AA155" s="265" t="str">
        <f t="shared" si="21"/>
        <v>2</v>
      </c>
      <c r="AB155" s="265" t="str">
        <f t="shared" si="22"/>
        <v>2</v>
      </c>
      <c r="AC155" s="272" t="s">
        <v>1469</v>
      </c>
      <c r="AD155" s="274" t="s">
        <v>1487</v>
      </c>
      <c r="AE155" s="240" t="s">
        <v>1552</v>
      </c>
    </row>
    <row r="156" spans="1:31" ht="24" x14ac:dyDescent="0.25">
      <c r="A156" t="s">
        <v>621</v>
      </c>
      <c r="B156" t="str">
        <f t="shared" si="23"/>
        <v>24</v>
      </c>
      <c r="C156" s="95" t="str">
        <f t="shared" si="15"/>
        <v>074</v>
      </c>
      <c r="D156" t="str">
        <f t="shared" si="25"/>
        <v>GOB24074</v>
      </c>
      <c r="E156">
        <v>24</v>
      </c>
      <c r="F156">
        <v>1</v>
      </c>
      <c r="G156">
        <v>3</v>
      </c>
      <c r="H156">
        <v>22</v>
      </c>
      <c r="I156">
        <v>42</v>
      </c>
      <c r="J156">
        <v>2</v>
      </c>
      <c r="K156" s="96" t="s">
        <v>776</v>
      </c>
      <c r="L156">
        <v>4</v>
      </c>
      <c r="M156" t="s">
        <v>1416</v>
      </c>
      <c r="N156">
        <v>0</v>
      </c>
      <c r="O156">
        <v>0</v>
      </c>
      <c r="P156">
        <v>463000000</v>
      </c>
      <c r="Q156">
        <v>0</v>
      </c>
      <c r="R156">
        <v>463000000</v>
      </c>
      <c r="S156" s="23">
        <v>0</v>
      </c>
      <c r="T156">
        <v>0</v>
      </c>
      <c r="U156" s="252">
        <v>0</v>
      </c>
      <c r="V156" s="243">
        <v>0</v>
      </c>
      <c r="W156">
        <v>0</v>
      </c>
      <c r="X156">
        <v>0</v>
      </c>
      <c r="Z156" s="270" t="str">
        <f t="shared" si="20"/>
        <v>4</v>
      </c>
      <c r="AA156" s="265" t="str">
        <f t="shared" si="21"/>
        <v>2</v>
      </c>
      <c r="AB156" s="265" t="str">
        <f t="shared" si="22"/>
        <v>2</v>
      </c>
      <c r="AC156" s="272" t="s">
        <v>1469</v>
      </c>
      <c r="AD156" s="274" t="s">
        <v>1487</v>
      </c>
      <c r="AE156" s="240" t="s">
        <v>1552</v>
      </c>
    </row>
    <row r="157" spans="1:31" ht="24" x14ac:dyDescent="0.25">
      <c r="A157" t="s">
        <v>621</v>
      </c>
      <c r="B157" t="str">
        <f t="shared" si="23"/>
        <v>24</v>
      </c>
      <c r="C157" s="95" t="str">
        <f t="shared" si="15"/>
        <v>074</v>
      </c>
      <c r="D157" t="str">
        <f t="shared" si="25"/>
        <v>GOB24074</v>
      </c>
      <c r="E157">
        <v>24</v>
      </c>
      <c r="F157">
        <v>1</v>
      </c>
      <c r="G157">
        <v>3</v>
      </c>
      <c r="H157">
        <v>22</v>
      </c>
      <c r="I157">
        <v>42</v>
      </c>
      <c r="J157">
        <v>2</v>
      </c>
      <c r="K157" s="96" t="s">
        <v>776</v>
      </c>
      <c r="L157">
        <v>14</v>
      </c>
      <c r="M157" t="s">
        <v>1429</v>
      </c>
      <c r="N157">
        <v>0</v>
      </c>
      <c r="O157">
        <v>0</v>
      </c>
      <c r="P157">
        <v>463000000</v>
      </c>
      <c r="Q157">
        <v>0</v>
      </c>
      <c r="R157">
        <v>0</v>
      </c>
      <c r="S157" s="23">
        <v>463000000</v>
      </c>
      <c r="T157">
        <v>215000000</v>
      </c>
      <c r="U157" s="252">
        <v>0</v>
      </c>
      <c r="V157" s="243">
        <v>0</v>
      </c>
      <c r="W157">
        <v>0</v>
      </c>
      <c r="X157">
        <v>215000000</v>
      </c>
      <c r="Z157" s="270" t="str">
        <f t="shared" si="20"/>
        <v>4</v>
      </c>
      <c r="AA157" s="265" t="str">
        <f t="shared" si="21"/>
        <v>2</v>
      </c>
      <c r="AB157" s="265" t="str">
        <f t="shared" si="22"/>
        <v>2</v>
      </c>
      <c r="AC157" s="272" t="s">
        <v>1469</v>
      </c>
      <c r="AD157" s="274" t="s">
        <v>1487</v>
      </c>
      <c r="AE157" s="240" t="s">
        <v>1552</v>
      </c>
    </row>
    <row r="158" spans="1:31" ht="24" x14ac:dyDescent="0.25">
      <c r="A158" t="s">
        <v>621</v>
      </c>
      <c r="B158" t="str">
        <f t="shared" si="23"/>
        <v>24</v>
      </c>
      <c r="C158" s="95" t="str">
        <f t="shared" si="15"/>
        <v>071</v>
      </c>
      <c r="D158" t="str">
        <f t="shared" si="25"/>
        <v>GOB24071</v>
      </c>
      <c r="E158">
        <v>24</v>
      </c>
      <c r="F158">
        <v>1</v>
      </c>
      <c r="G158">
        <v>3</v>
      </c>
      <c r="H158">
        <v>81</v>
      </c>
      <c r="I158">
        <v>42</v>
      </c>
      <c r="J158">
        <v>1</v>
      </c>
      <c r="K158" s="96" t="s">
        <v>292</v>
      </c>
      <c r="L158">
        <v>1</v>
      </c>
      <c r="M158" t="s">
        <v>1099</v>
      </c>
      <c r="N158">
        <v>50000000</v>
      </c>
      <c r="O158">
        <v>0</v>
      </c>
      <c r="P158">
        <v>193712019</v>
      </c>
      <c r="Q158">
        <v>0</v>
      </c>
      <c r="R158">
        <v>0</v>
      </c>
      <c r="S158" s="23">
        <v>243712019</v>
      </c>
      <c r="T158">
        <v>193712019</v>
      </c>
      <c r="U158" s="252">
        <v>0</v>
      </c>
      <c r="V158" s="243">
        <v>0</v>
      </c>
      <c r="W158">
        <v>0</v>
      </c>
      <c r="X158">
        <v>193712019</v>
      </c>
      <c r="Z158" s="270" t="str">
        <f t="shared" si="20"/>
        <v>4</v>
      </c>
      <c r="AA158" s="265" t="str">
        <f t="shared" si="21"/>
        <v>2</v>
      </c>
      <c r="AB158" s="265" t="str">
        <f t="shared" si="22"/>
        <v>1</v>
      </c>
      <c r="AC158" s="272" t="s">
        <v>1469</v>
      </c>
      <c r="AD158" s="274" t="s">
        <v>1487</v>
      </c>
      <c r="AE158" s="274" t="s">
        <v>1551</v>
      </c>
    </row>
    <row r="159" spans="1:31" ht="24" x14ac:dyDescent="0.25">
      <c r="A159" t="s">
        <v>621</v>
      </c>
      <c r="B159" t="str">
        <f t="shared" si="23"/>
        <v>24</v>
      </c>
      <c r="C159" s="95" t="str">
        <f t="shared" ref="C159:C222" si="26">RIGHT(K159,3)</f>
        <v>071</v>
      </c>
      <c r="D159" t="str">
        <f t="shared" si="25"/>
        <v>GOB24071</v>
      </c>
      <c r="E159">
        <v>24</v>
      </c>
      <c r="F159">
        <v>1</v>
      </c>
      <c r="G159">
        <v>3</v>
      </c>
      <c r="H159">
        <v>81</v>
      </c>
      <c r="I159">
        <v>42</v>
      </c>
      <c r="J159">
        <v>1</v>
      </c>
      <c r="K159" s="96" t="s">
        <v>292</v>
      </c>
      <c r="L159">
        <v>2</v>
      </c>
      <c r="M159" t="s">
        <v>1099</v>
      </c>
      <c r="N159">
        <v>1117105563</v>
      </c>
      <c r="O159">
        <v>0</v>
      </c>
      <c r="P159">
        <v>0</v>
      </c>
      <c r="Q159">
        <v>0</v>
      </c>
      <c r="R159">
        <v>309939231</v>
      </c>
      <c r="S159" s="23">
        <v>807166332</v>
      </c>
      <c r="T159">
        <v>241628800</v>
      </c>
      <c r="U159" s="252">
        <v>241628800</v>
      </c>
      <c r="V159" s="243">
        <v>241628800</v>
      </c>
      <c r="W159">
        <v>241628800</v>
      </c>
      <c r="X159">
        <v>0</v>
      </c>
      <c r="Z159" s="270" t="str">
        <f t="shared" si="20"/>
        <v>4</v>
      </c>
      <c r="AA159" s="265" t="str">
        <f t="shared" si="21"/>
        <v>2</v>
      </c>
      <c r="AB159" s="265" t="str">
        <f t="shared" si="22"/>
        <v>1</v>
      </c>
      <c r="AC159" s="272" t="s">
        <v>1469</v>
      </c>
      <c r="AD159" s="274" t="s">
        <v>1487</v>
      </c>
      <c r="AE159" s="274" t="s">
        <v>1551</v>
      </c>
    </row>
    <row r="160" spans="1:31" ht="24" x14ac:dyDescent="0.25">
      <c r="A160" t="s">
        <v>621</v>
      </c>
      <c r="B160" t="str">
        <f t="shared" si="23"/>
        <v>24</v>
      </c>
      <c r="C160" s="95" t="str">
        <f t="shared" si="26"/>
        <v>071</v>
      </c>
      <c r="D160" t="str">
        <f t="shared" si="25"/>
        <v>GOB24071</v>
      </c>
      <c r="E160">
        <v>24</v>
      </c>
      <c r="F160">
        <v>1</v>
      </c>
      <c r="G160">
        <v>3</v>
      </c>
      <c r="H160">
        <v>81</v>
      </c>
      <c r="I160">
        <v>42</v>
      </c>
      <c r="J160">
        <v>1</v>
      </c>
      <c r="K160" s="96" t="s">
        <v>292</v>
      </c>
      <c r="L160">
        <v>4</v>
      </c>
      <c r="M160" t="s">
        <v>1417</v>
      </c>
      <c r="N160">
        <v>0</v>
      </c>
      <c r="O160">
        <v>0</v>
      </c>
      <c r="P160">
        <v>116227212</v>
      </c>
      <c r="Q160">
        <v>0</v>
      </c>
      <c r="R160">
        <v>0</v>
      </c>
      <c r="S160" s="23">
        <v>116227212</v>
      </c>
      <c r="T160">
        <v>116227212</v>
      </c>
      <c r="U160" s="252">
        <v>0</v>
      </c>
      <c r="V160" s="243">
        <v>0</v>
      </c>
      <c r="W160">
        <v>0</v>
      </c>
      <c r="X160">
        <v>116227212</v>
      </c>
      <c r="Z160" s="270" t="str">
        <f t="shared" si="20"/>
        <v>4</v>
      </c>
      <c r="AA160" s="265" t="str">
        <f t="shared" si="21"/>
        <v>2</v>
      </c>
      <c r="AB160" s="265" t="str">
        <f t="shared" si="22"/>
        <v>1</v>
      </c>
      <c r="AC160" s="272" t="s">
        <v>1469</v>
      </c>
      <c r="AD160" s="274" t="s">
        <v>1487</v>
      </c>
      <c r="AE160" s="274" t="s">
        <v>1551</v>
      </c>
    </row>
    <row r="161" spans="1:31" ht="48" x14ac:dyDescent="0.25">
      <c r="A161" t="s">
        <v>621</v>
      </c>
      <c r="B161" t="str">
        <f t="shared" si="23"/>
        <v>24</v>
      </c>
      <c r="C161" s="95" t="str">
        <f t="shared" si="26"/>
        <v>069</v>
      </c>
      <c r="D161" t="str">
        <f t="shared" si="25"/>
        <v>GOB24069</v>
      </c>
      <c r="E161">
        <v>24</v>
      </c>
      <c r="F161">
        <v>1</v>
      </c>
      <c r="G161">
        <v>3</v>
      </c>
      <c r="H161">
        <v>81</v>
      </c>
      <c r="I161">
        <v>43</v>
      </c>
      <c r="J161">
        <v>1</v>
      </c>
      <c r="K161" s="96" t="s">
        <v>604</v>
      </c>
      <c r="L161">
        <v>4</v>
      </c>
      <c r="M161" t="s">
        <v>1104</v>
      </c>
      <c r="N161">
        <v>97000000</v>
      </c>
      <c r="O161">
        <v>0</v>
      </c>
      <c r="P161">
        <v>0</v>
      </c>
      <c r="Q161">
        <v>0</v>
      </c>
      <c r="R161">
        <v>0</v>
      </c>
      <c r="S161" s="23">
        <v>97000000</v>
      </c>
      <c r="T161">
        <v>90000000</v>
      </c>
      <c r="U161" s="252">
        <v>90000000</v>
      </c>
      <c r="V161" s="243">
        <v>10092775</v>
      </c>
      <c r="W161">
        <v>10092775</v>
      </c>
      <c r="X161">
        <v>79907225</v>
      </c>
      <c r="Z161" s="270" t="str">
        <f t="shared" si="20"/>
        <v>4</v>
      </c>
      <c r="AA161" s="265" t="str">
        <f t="shared" si="21"/>
        <v>3</v>
      </c>
      <c r="AB161" s="265" t="str">
        <f t="shared" si="22"/>
        <v>1</v>
      </c>
      <c r="AC161" s="272" t="s">
        <v>1469</v>
      </c>
      <c r="AD161" s="240" t="s">
        <v>1488</v>
      </c>
      <c r="AE161" s="267" t="s">
        <v>1553</v>
      </c>
    </row>
    <row r="162" spans="1:31" ht="24" x14ac:dyDescent="0.25">
      <c r="A162" t="s">
        <v>621</v>
      </c>
      <c r="B162" t="str">
        <f t="shared" ref="B162:B177" si="27">RIGHT(E162,2)</f>
        <v>24</v>
      </c>
      <c r="C162" s="95" t="str">
        <f t="shared" si="26"/>
        <v>071</v>
      </c>
      <c r="D162" t="str">
        <f t="shared" si="25"/>
        <v>GOB24071</v>
      </c>
      <c r="E162">
        <v>24</v>
      </c>
      <c r="F162">
        <v>1</v>
      </c>
      <c r="G162">
        <v>3</v>
      </c>
      <c r="H162">
        <v>82</v>
      </c>
      <c r="I162">
        <v>42</v>
      </c>
      <c r="J162">
        <v>1</v>
      </c>
      <c r="K162" s="96" t="s">
        <v>292</v>
      </c>
      <c r="L162">
        <v>2</v>
      </c>
      <c r="M162" t="s">
        <v>1108</v>
      </c>
      <c r="N162">
        <v>0</v>
      </c>
      <c r="O162">
        <v>70000000</v>
      </c>
      <c r="P162">
        <v>0</v>
      </c>
      <c r="Q162">
        <v>0</v>
      </c>
      <c r="R162">
        <v>0</v>
      </c>
      <c r="S162" s="23">
        <v>70000000</v>
      </c>
      <c r="T162">
        <v>0</v>
      </c>
      <c r="U162" s="252">
        <v>0</v>
      </c>
      <c r="V162" s="243">
        <v>0</v>
      </c>
      <c r="W162">
        <v>0</v>
      </c>
      <c r="X162">
        <v>0</v>
      </c>
      <c r="Z162" s="270" t="str">
        <f t="shared" si="20"/>
        <v>4</v>
      </c>
      <c r="AA162" s="265" t="str">
        <f t="shared" si="21"/>
        <v>2</v>
      </c>
      <c r="AB162" s="265" t="str">
        <f t="shared" si="22"/>
        <v>1</v>
      </c>
      <c r="AC162" s="272" t="s">
        <v>1469</v>
      </c>
      <c r="AD162" s="274" t="s">
        <v>1487</v>
      </c>
      <c r="AE162" s="274" t="s">
        <v>1551</v>
      </c>
    </row>
    <row r="163" spans="1:31" ht="24" x14ac:dyDescent="0.25">
      <c r="A163" t="s">
        <v>621</v>
      </c>
      <c r="B163" t="str">
        <f t="shared" si="27"/>
        <v>24</v>
      </c>
      <c r="C163" s="95" t="str">
        <f t="shared" si="26"/>
        <v>071</v>
      </c>
      <c r="D163" t="str">
        <f t="shared" si="25"/>
        <v>GOB24071</v>
      </c>
      <c r="E163">
        <v>24</v>
      </c>
      <c r="F163">
        <v>1</v>
      </c>
      <c r="G163">
        <v>3</v>
      </c>
      <c r="H163">
        <v>82</v>
      </c>
      <c r="I163">
        <v>42</v>
      </c>
      <c r="J163">
        <v>1</v>
      </c>
      <c r="K163" s="96" t="s">
        <v>292</v>
      </c>
      <c r="L163">
        <v>3</v>
      </c>
      <c r="M163" t="s">
        <v>1108</v>
      </c>
      <c r="N163">
        <v>0</v>
      </c>
      <c r="O163">
        <v>300000000</v>
      </c>
      <c r="P163">
        <v>0</v>
      </c>
      <c r="Q163">
        <v>0</v>
      </c>
      <c r="R163">
        <v>0</v>
      </c>
      <c r="S163" s="23">
        <v>300000000</v>
      </c>
      <c r="T163">
        <v>117951605</v>
      </c>
      <c r="U163" s="252">
        <v>0</v>
      </c>
      <c r="V163" s="243">
        <v>0</v>
      </c>
      <c r="W163">
        <v>0</v>
      </c>
      <c r="X163">
        <v>117951605</v>
      </c>
      <c r="Z163" s="270" t="str">
        <f t="shared" si="20"/>
        <v>4</v>
      </c>
      <c r="AA163" s="265" t="str">
        <f t="shared" si="21"/>
        <v>2</v>
      </c>
      <c r="AB163" s="265" t="str">
        <f t="shared" si="22"/>
        <v>1</v>
      </c>
      <c r="AC163" s="272" t="s">
        <v>1469</v>
      </c>
      <c r="AD163" s="274" t="s">
        <v>1487</v>
      </c>
      <c r="AE163" s="274" t="s">
        <v>1551</v>
      </c>
    </row>
    <row r="164" spans="1:31" ht="24" x14ac:dyDescent="0.25">
      <c r="A164" t="s">
        <v>621</v>
      </c>
      <c r="B164" t="str">
        <f t="shared" si="27"/>
        <v>24</v>
      </c>
      <c r="C164" s="95" t="str">
        <f t="shared" si="26"/>
        <v>071</v>
      </c>
      <c r="D164" t="str">
        <f t="shared" si="25"/>
        <v>GOB24071</v>
      </c>
      <c r="E164">
        <v>24</v>
      </c>
      <c r="F164">
        <v>1</v>
      </c>
      <c r="G164">
        <v>3</v>
      </c>
      <c r="H164">
        <v>82</v>
      </c>
      <c r="I164">
        <v>42</v>
      </c>
      <c r="J164">
        <v>1</v>
      </c>
      <c r="K164" s="96" t="s">
        <v>292</v>
      </c>
      <c r="L164">
        <v>4</v>
      </c>
      <c r="M164" t="s">
        <v>1108</v>
      </c>
      <c r="N164">
        <v>0</v>
      </c>
      <c r="O164">
        <v>231304507</v>
      </c>
      <c r="P164">
        <v>0</v>
      </c>
      <c r="Q164">
        <v>0</v>
      </c>
      <c r="R164">
        <v>0</v>
      </c>
      <c r="S164" s="23">
        <v>231304507</v>
      </c>
      <c r="T164">
        <v>210000000</v>
      </c>
      <c r="U164" s="252">
        <v>2000000</v>
      </c>
      <c r="V164" s="243">
        <v>2000000</v>
      </c>
      <c r="W164">
        <v>0</v>
      </c>
      <c r="X164">
        <v>208000000</v>
      </c>
      <c r="Z164" s="270" t="str">
        <f t="shared" si="20"/>
        <v>4</v>
      </c>
      <c r="AA164" s="265" t="str">
        <f t="shared" si="21"/>
        <v>2</v>
      </c>
      <c r="AB164" s="265" t="str">
        <f t="shared" si="22"/>
        <v>1</v>
      </c>
      <c r="AC164" s="272" t="s">
        <v>1469</v>
      </c>
      <c r="AD164" s="274" t="s">
        <v>1487</v>
      </c>
      <c r="AE164" s="274" t="s">
        <v>1551</v>
      </c>
    </row>
    <row r="165" spans="1:31" ht="24" x14ac:dyDescent="0.25">
      <c r="A165" t="s">
        <v>621</v>
      </c>
      <c r="B165" t="str">
        <f t="shared" si="27"/>
        <v>24</v>
      </c>
      <c r="C165" s="95" t="str">
        <f t="shared" si="26"/>
        <v>071</v>
      </c>
      <c r="D165" t="str">
        <f t="shared" si="25"/>
        <v>GOB24071</v>
      </c>
      <c r="E165">
        <v>24</v>
      </c>
      <c r="F165">
        <v>1</v>
      </c>
      <c r="G165">
        <v>3</v>
      </c>
      <c r="H165">
        <v>82</v>
      </c>
      <c r="I165">
        <v>42</v>
      </c>
      <c r="J165">
        <v>1</v>
      </c>
      <c r="K165" s="96" t="s">
        <v>292</v>
      </c>
      <c r="L165">
        <v>5</v>
      </c>
      <c r="M165" t="s">
        <v>1108</v>
      </c>
      <c r="N165">
        <v>0</v>
      </c>
      <c r="O165">
        <v>240000000</v>
      </c>
      <c r="P165">
        <v>0</v>
      </c>
      <c r="Q165">
        <v>0</v>
      </c>
      <c r="R165">
        <v>0</v>
      </c>
      <c r="S165" s="23">
        <v>240000000</v>
      </c>
      <c r="T165">
        <v>92348840</v>
      </c>
      <c r="U165" s="252">
        <v>45104510.200000003</v>
      </c>
      <c r="V165" s="243">
        <v>42755670.199999996</v>
      </c>
      <c r="W165">
        <v>39906562.200000003</v>
      </c>
      <c r="X165">
        <v>49593169.800000004</v>
      </c>
      <c r="Z165" s="270" t="str">
        <f t="shared" si="20"/>
        <v>4</v>
      </c>
      <c r="AA165" s="265" t="str">
        <f t="shared" si="21"/>
        <v>2</v>
      </c>
      <c r="AB165" s="265" t="str">
        <f t="shared" si="22"/>
        <v>1</v>
      </c>
      <c r="AC165" s="272" t="s">
        <v>1469</v>
      </c>
      <c r="AD165" s="274" t="s">
        <v>1487</v>
      </c>
      <c r="AE165" s="274" t="s">
        <v>1551</v>
      </c>
    </row>
    <row r="166" spans="1:31" ht="24" x14ac:dyDescent="0.25">
      <c r="A166" t="s">
        <v>621</v>
      </c>
      <c r="B166" t="str">
        <f t="shared" si="27"/>
        <v>24</v>
      </c>
      <c r="C166" s="95" t="str">
        <f t="shared" si="26"/>
        <v>071</v>
      </c>
      <c r="D166" t="str">
        <f t="shared" si="25"/>
        <v>GOB24071</v>
      </c>
      <c r="E166">
        <v>24</v>
      </c>
      <c r="F166">
        <v>1</v>
      </c>
      <c r="G166">
        <v>3</v>
      </c>
      <c r="H166">
        <v>82</v>
      </c>
      <c r="I166">
        <v>42</v>
      </c>
      <c r="J166">
        <v>1</v>
      </c>
      <c r="K166" s="96" t="s">
        <v>292</v>
      </c>
      <c r="L166">
        <v>13</v>
      </c>
      <c r="M166" t="s">
        <v>1430</v>
      </c>
      <c r="N166">
        <v>0</v>
      </c>
      <c r="O166">
        <v>123000000</v>
      </c>
      <c r="P166">
        <v>0</v>
      </c>
      <c r="Q166">
        <v>0</v>
      </c>
      <c r="R166">
        <v>123000000</v>
      </c>
      <c r="S166" s="23">
        <v>0</v>
      </c>
      <c r="T166">
        <v>0</v>
      </c>
      <c r="U166" s="252">
        <v>0</v>
      </c>
      <c r="V166" s="243">
        <v>0</v>
      </c>
      <c r="W166">
        <v>0</v>
      </c>
      <c r="X166">
        <v>0</v>
      </c>
      <c r="Z166" s="270" t="str">
        <f t="shared" si="20"/>
        <v>4</v>
      </c>
      <c r="AA166" s="265" t="str">
        <f t="shared" si="21"/>
        <v>2</v>
      </c>
      <c r="AB166" s="265" t="str">
        <f t="shared" si="22"/>
        <v>1</v>
      </c>
      <c r="AC166" s="272" t="s">
        <v>1469</v>
      </c>
      <c r="AD166" s="274" t="s">
        <v>1487</v>
      </c>
      <c r="AE166" s="274" t="s">
        <v>1551</v>
      </c>
    </row>
    <row r="167" spans="1:31" ht="24" x14ac:dyDescent="0.25">
      <c r="A167" t="s">
        <v>621</v>
      </c>
      <c r="B167" t="str">
        <f t="shared" si="27"/>
        <v>24</v>
      </c>
      <c r="C167" s="95" t="str">
        <f t="shared" si="26"/>
        <v>071</v>
      </c>
      <c r="D167" t="str">
        <f t="shared" si="25"/>
        <v>GOB24071</v>
      </c>
      <c r="E167">
        <v>24</v>
      </c>
      <c r="F167">
        <v>1</v>
      </c>
      <c r="G167">
        <v>3</v>
      </c>
      <c r="H167">
        <v>82</v>
      </c>
      <c r="I167">
        <v>42</v>
      </c>
      <c r="J167">
        <v>1</v>
      </c>
      <c r="K167" s="96" t="s">
        <v>292</v>
      </c>
      <c r="L167">
        <v>14</v>
      </c>
      <c r="M167" t="s">
        <v>1430</v>
      </c>
      <c r="N167">
        <v>0</v>
      </c>
      <c r="O167">
        <v>0</v>
      </c>
      <c r="P167">
        <v>123000000</v>
      </c>
      <c r="Q167">
        <v>0</v>
      </c>
      <c r="R167">
        <v>0</v>
      </c>
      <c r="S167" s="23">
        <v>123000000</v>
      </c>
      <c r="T167">
        <v>81000000</v>
      </c>
      <c r="U167" s="252">
        <v>48000000</v>
      </c>
      <c r="V167" s="243">
        <v>0</v>
      </c>
      <c r="W167">
        <v>0</v>
      </c>
      <c r="X167">
        <v>81000000</v>
      </c>
      <c r="Z167" s="270" t="str">
        <f t="shared" si="20"/>
        <v>4</v>
      </c>
      <c r="AA167" s="265" t="str">
        <f t="shared" si="21"/>
        <v>2</v>
      </c>
      <c r="AB167" s="265" t="str">
        <f t="shared" si="22"/>
        <v>1</v>
      </c>
      <c r="AC167" s="272" t="s">
        <v>1469</v>
      </c>
      <c r="AD167" s="274" t="s">
        <v>1487</v>
      </c>
      <c r="AE167" s="274" t="s">
        <v>1551</v>
      </c>
    </row>
    <row r="168" spans="1:31" ht="24" x14ac:dyDescent="0.25">
      <c r="A168" t="s">
        <v>621</v>
      </c>
      <c r="B168" t="str">
        <f t="shared" si="27"/>
        <v>24</v>
      </c>
      <c r="C168" s="95" t="str">
        <f t="shared" si="26"/>
        <v>073</v>
      </c>
      <c r="D168" t="str">
        <f t="shared" si="25"/>
        <v>GOB24073</v>
      </c>
      <c r="E168">
        <v>24</v>
      </c>
      <c r="F168">
        <v>1</v>
      </c>
      <c r="G168">
        <v>3</v>
      </c>
      <c r="H168">
        <v>82</v>
      </c>
      <c r="I168">
        <v>42</v>
      </c>
      <c r="J168">
        <v>1</v>
      </c>
      <c r="K168" s="96" t="s">
        <v>193</v>
      </c>
      <c r="L168">
        <v>4</v>
      </c>
      <c r="M168" t="s">
        <v>1111</v>
      </c>
      <c r="N168">
        <v>213000000</v>
      </c>
      <c r="O168">
        <v>187405090</v>
      </c>
      <c r="P168">
        <v>0</v>
      </c>
      <c r="Q168">
        <v>0</v>
      </c>
      <c r="R168">
        <v>213000000</v>
      </c>
      <c r="S168" s="23">
        <v>187405090</v>
      </c>
      <c r="T168">
        <v>0</v>
      </c>
      <c r="U168" s="252">
        <v>0</v>
      </c>
      <c r="V168" s="243">
        <v>0</v>
      </c>
      <c r="W168">
        <v>0</v>
      </c>
      <c r="X168">
        <v>0</v>
      </c>
      <c r="Z168" s="270" t="str">
        <f t="shared" si="20"/>
        <v>4</v>
      </c>
      <c r="AA168" s="265" t="str">
        <f t="shared" si="21"/>
        <v>2</v>
      </c>
      <c r="AB168" s="265" t="str">
        <f t="shared" si="22"/>
        <v>1</v>
      </c>
      <c r="AC168" s="272" t="s">
        <v>1469</v>
      </c>
      <c r="AD168" s="274" t="s">
        <v>1487</v>
      </c>
      <c r="AE168" s="274" t="s">
        <v>1551</v>
      </c>
    </row>
    <row r="169" spans="1:31" x14ac:dyDescent="0.25">
      <c r="A169" t="s">
        <v>622</v>
      </c>
      <c r="B169" t="str">
        <f t="shared" si="27"/>
        <v>25</v>
      </c>
      <c r="C169" s="95" t="str">
        <f t="shared" si="26"/>
        <v>013</v>
      </c>
      <c r="D169" t="str">
        <f t="shared" si="25"/>
        <v>HAC25013</v>
      </c>
      <c r="E169">
        <v>25</v>
      </c>
      <c r="F169">
        <v>1</v>
      </c>
      <c r="G169">
        <v>3</v>
      </c>
      <c r="H169">
        <v>11</v>
      </c>
      <c r="I169">
        <v>11</v>
      </c>
      <c r="J169">
        <v>3</v>
      </c>
      <c r="K169" s="264" t="s">
        <v>270</v>
      </c>
      <c r="L169">
        <v>2</v>
      </c>
      <c r="M169" t="s">
        <v>576</v>
      </c>
      <c r="N169">
        <v>500000000</v>
      </c>
      <c r="O169">
        <v>0</v>
      </c>
      <c r="P169">
        <v>0</v>
      </c>
      <c r="Q169">
        <v>0</v>
      </c>
      <c r="R169">
        <v>0</v>
      </c>
      <c r="S169" s="23">
        <v>500000000</v>
      </c>
      <c r="T169">
        <v>0</v>
      </c>
      <c r="U169" s="252">
        <v>0</v>
      </c>
      <c r="V169" s="243">
        <v>0</v>
      </c>
      <c r="W169">
        <v>0</v>
      </c>
      <c r="X169">
        <v>0</v>
      </c>
      <c r="Z169" s="270" t="str">
        <f t="shared" si="20"/>
        <v>1</v>
      </c>
      <c r="AA169" s="265" t="str">
        <f t="shared" si="21"/>
        <v>1</v>
      </c>
      <c r="AB169" s="265" t="str">
        <f t="shared" si="22"/>
        <v>3</v>
      </c>
      <c r="AC169" s="273" t="s">
        <v>1463</v>
      </c>
      <c r="AD169" s="274" t="s">
        <v>1476</v>
      </c>
      <c r="AE169" s="240" t="s">
        <v>1499</v>
      </c>
    </row>
    <row r="170" spans="1:31" ht="24" x14ac:dyDescent="0.25">
      <c r="A170" t="s">
        <v>622</v>
      </c>
      <c r="B170" t="str">
        <f t="shared" si="27"/>
        <v>25</v>
      </c>
      <c r="C170" s="95" t="str">
        <f t="shared" si="26"/>
        <v>133</v>
      </c>
      <c r="D170" t="str">
        <f t="shared" si="25"/>
        <v>HAC25133</v>
      </c>
      <c r="E170">
        <v>25</v>
      </c>
      <c r="F170">
        <v>1</v>
      </c>
      <c r="G170">
        <v>3</v>
      </c>
      <c r="H170">
        <v>11</v>
      </c>
      <c r="I170">
        <v>41</v>
      </c>
      <c r="J170">
        <v>1</v>
      </c>
      <c r="K170">
        <v>133</v>
      </c>
      <c r="L170">
        <v>2</v>
      </c>
      <c r="M170" t="s">
        <v>1112</v>
      </c>
      <c r="N170">
        <v>40000000</v>
      </c>
      <c r="O170">
        <v>0</v>
      </c>
      <c r="P170">
        <v>0</v>
      </c>
      <c r="Q170">
        <v>0</v>
      </c>
      <c r="R170">
        <v>0</v>
      </c>
      <c r="S170" s="23">
        <v>40000000</v>
      </c>
      <c r="T170">
        <v>0</v>
      </c>
      <c r="U170" s="252">
        <v>0</v>
      </c>
      <c r="V170" s="243">
        <v>0</v>
      </c>
      <c r="W170">
        <v>0</v>
      </c>
      <c r="X170">
        <v>0</v>
      </c>
      <c r="Z170" s="270" t="str">
        <f t="shared" si="20"/>
        <v>4</v>
      </c>
      <c r="AA170" s="265" t="str">
        <f t="shared" si="21"/>
        <v>1</v>
      </c>
      <c r="AB170" s="265" t="str">
        <f t="shared" si="22"/>
        <v>1</v>
      </c>
      <c r="AC170" s="272" t="s">
        <v>1469</v>
      </c>
      <c r="AD170" s="274" t="s">
        <v>1486</v>
      </c>
      <c r="AE170" s="240" t="s">
        <v>1546</v>
      </c>
    </row>
    <row r="171" spans="1:31" ht="24" x14ac:dyDescent="0.25">
      <c r="A171" t="s">
        <v>622</v>
      </c>
      <c r="B171" t="str">
        <f t="shared" si="27"/>
        <v>25</v>
      </c>
      <c r="C171" s="95" t="str">
        <f t="shared" si="26"/>
        <v>133</v>
      </c>
      <c r="D171" t="str">
        <f t="shared" si="25"/>
        <v>HAC25133</v>
      </c>
      <c r="E171">
        <v>25</v>
      </c>
      <c r="F171">
        <v>1</v>
      </c>
      <c r="G171">
        <v>3</v>
      </c>
      <c r="H171">
        <v>11</v>
      </c>
      <c r="I171">
        <v>41</v>
      </c>
      <c r="J171">
        <v>1</v>
      </c>
      <c r="K171">
        <v>133</v>
      </c>
      <c r="L171">
        <v>4</v>
      </c>
      <c r="M171" t="s">
        <v>1112</v>
      </c>
      <c r="N171">
        <v>70000000</v>
      </c>
      <c r="O171">
        <v>0</v>
      </c>
      <c r="P171">
        <v>0</v>
      </c>
      <c r="Q171">
        <v>0</v>
      </c>
      <c r="R171">
        <v>0</v>
      </c>
      <c r="S171" s="23">
        <v>70000000</v>
      </c>
      <c r="T171">
        <v>68429000</v>
      </c>
      <c r="U171" s="252">
        <v>68429000</v>
      </c>
      <c r="V171" s="243">
        <v>10099116</v>
      </c>
      <c r="W171">
        <v>10099116</v>
      </c>
      <c r="X171">
        <v>58329884</v>
      </c>
      <c r="Z171" s="270" t="str">
        <f t="shared" si="20"/>
        <v>4</v>
      </c>
      <c r="AA171" s="265" t="str">
        <f t="shared" si="21"/>
        <v>1</v>
      </c>
      <c r="AB171" s="265" t="str">
        <f t="shared" si="22"/>
        <v>1</v>
      </c>
      <c r="AC171" s="272" t="s">
        <v>1469</v>
      </c>
      <c r="AD171" s="274" t="s">
        <v>1486</v>
      </c>
      <c r="AE171" s="240" t="s">
        <v>1546</v>
      </c>
    </row>
    <row r="172" spans="1:31" ht="24" x14ac:dyDescent="0.25">
      <c r="A172" t="s">
        <v>622</v>
      </c>
      <c r="B172" t="str">
        <f t="shared" si="27"/>
        <v>25</v>
      </c>
      <c r="C172" s="95" t="str">
        <f t="shared" si="26"/>
        <v>134</v>
      </c>
      <c r="D172" t="str">
        <f t="shared" si="25"/>
        <v>HAC25134</v>
      </c>
      <c r="E172">
        <v>25</v>
      </c>
      <c r="F172">
        <v>1</v>
      </c>
      <c r="G172">
        <v>3</v>
      </c>
      <c r="H172">
        <v>11</v>
      </c>
      <c r="I172">
        <v>41</v>
      </c>
      <c r="J172">
        <v>1</v>
      </c>
      <c r="K172">
        <v>134</v>
      </c>
      <c r="L172">
        <v>5</v>
      </c>
      <c r="M172" t="s">
        <v>577</v>
      </c>
      <c r="N172">
        <v>500000000</v>
      </c>
      <c r="O172">
        <v>0</v>
      </c>
      <c r="P172">
        <v>0</v>
      </c>
      <c r="Q172">
        <v>0</v>
      </c>
      <c r="R172">
        <v>0</v>
      </c>
      <c r="S172" s="23">
        <v>500000000</v>
      </c>
      <c r="T172">
        <v>190592593</v>
      </c>
      <c r="U172" s="252">
        <v>190592593</v>
      </c>
      <c r="V172" s="243">
        <v>189978927</v>
      </c>
      <c r="W172">
        <v>189978927</v>
      </c>
      <c r="X172">
        <v>613666</v>
      </c>
      <c r="Z172" s="270" t="str">
        <f t="shared" si="20"/>
        <v>4</v>
      </c>
      <c r="AA172" s="265" t="str">
        <f t="shared" si="21"/>
        <v>1</v>
      </c>
      <c r="AB172" s="265" t="str">
        <f t="shared" si="22"/>
        <v>1</v>
      </c>
      <c r="AC172" s="272" t="s">
        <v>1469</v>
      </c>
      <c r="AD172" s="274" t="s">
        <v>1486</v>
      </c>
      <c r="AE172" s="240" t="s">
        <v>1546</v>
      </c>
    </row>
    <row r="173" spans="1:31" ht="24" x14ac:dyDescent="0.25">
      <c r="A173" t="s">
        <v>622</v>
      </c>
      <c r="B173" t="str">
        <f t="shared" si="27"/>
        <v>25</v>
      </c>
      <c r="C173" s="95" t="str">
        <f t="shared" si="26"/>
        <v>134</v>
      </c>
      <c r="D173" t="str">
        <f t="shared" si="25"/>
        <v>HAC25134</v>
      </c>
      <c r="E173">
        <v>25</v>
      </c>
      <c r="F173">
        <v>1</v>
      </c>
      <c r="G173">
        <v>3</v>
      </c>
      <c r="H173">
        <v>11</v>
      </c>
      <c r="I173">
        <v>41</v>
      </c>
      <c r="J173">
        <v>2</v>
      </c>
      <c r="K173">
        <v>134</v>
      </c>
      <c r="L173">
        <v>3</v>
      </c>
      <c r="M173" t="s">
        <v>1113</v>
      </c>
      <c r="N173">
        <v>70000000</v>
      </c>
      <c r="O173">
        <v>0</v>
      </c>
      <c r="P173">
        <v>0</v>
      </c>
      <c r="Q173">
        <v>0</v>
      </c>
      <c r="R173">
        <v>0</v>
      </c>
      <c r="S173" s="23">
        <v>70000000</v>
      </c>
      <c r="T173">
        <v>0</v>
      </c>
      <c r="U173" s="252">
        <v>0</v>
      </c>
      <c r="V173" s="243">
        <v>0</v>
      </c>
      <c r="W173">
        <v>0</v>
      </c>
      <c r="X173">
        <v>0</v>
      </c>
      <c r="Z173" s="270" t="str">
        <f t="shared" si="20"/>
        <v>4</v>
      </c>
      <c r="AA173" s="265" t="str">
        <f t="shared" si="21"/>
        <v>1</v>
      </c>
      <c r="AB173" s="265" t="str">
        <f t="shared" si="22"/>
        <v>2</v>
      </c>
      <c r="AC173" s="272" t="s">
        <v>1469</v>
      </c>
      <c r="AD173" s="274" t="s">
        <v>1486</v>
      </c>
      <c r="AE173" s="267" t="s">
        <v>1547</v>
      </c>
    </row>
    <row r="174" spans="1:31" ht="24" x14ac:dyDescent="0.25">
      <c r="A174" t="s">
        <v>622</v>
      </c>
      <c r="B174" t="str">
        <f t="shared" si="27"/>
        <v>25</v>
      </c>
      <c r="C174" s="95" t="str">
        <f t="shared" si="26"/>
        <v>134</v>
      </c>
      <c r="D174" t="str">
        <f t="shared" si="25"/>
        <v>HAC25134</v>
      </c>
      <c r="E174">
        <v>25</v>
      </c>
      <c r="F174">
        <v>1</v>
      </c>
      <c r="G174">
        <v>3</v>
      </c>
      <c r="H174">
        <v>11</v>
      </c>
      <c r="I174">
        <v>41</v>
      </c>
      <c r="J174">
        <v>2</v>
      </c>
      <c r="K174">
        <v>134</v>
      </c>
      <c r="L174">
        <v>4</v>
      </c>
      <c r="M174" t="s">
        <v>1113</v>
      </c>
      <c r="N174">
        <v>330000000</v>
      </c>
      <c r="O174">
        <v>0</v>
      </c>
      <c r="P174">
        <v>0</v>
      </c>
      <c r="Q174">
        <v>0</v>
      </c>
      <c r="R174">
        <v>249000000</v>
      </c>
      <c r="S174" s="23">
        <v>81000000</v>
      </c>
      <c r="T174">
        <v>72260935</v>
      </c>
      <c r="U174" s="252">
        <v>72260935</v>
      </c>
      <c r="V174" s="243">
        <v>13710935</v>
      </c>
      <c r="W174">
        <v>13710935</v>
      </c>
      <c r="X174">
        <v>58550000</v>
      </c>
      <c r="Z174" s="270" t="str">
        <f t="shared" si="20"/>
        <v>4</v>
      </c>
      <c r="AA174" s="265" t="str">
        <f t="shared" si="21"/>
        <v>1</v>
      </c>
      <c r="AB174" s="265" t="str">
        <f t="shared" si="22"/>
        <v>2</v>
      </c>
      <c r="AC174" s="272" t="s">
        <v>1469</v>
      </c>
      <c r="AD174" s="274" t="s">
        <v>1486</v>
      </c>
      <c r="AE174" s="267" t="s">
        <v>1547</v>
      </c>
    </row>
    <row r="175" spans="1:31" ht="24" x14ac:dyDescent="0.25">
      <c r="A175" t="s">
        <v>622</v>
      </c>
      <c r="B175" t="str">
        <f t="shared" si="27"/>
        <v>25</v>
      </c>
      <c r="C175" s="95" t="str">
        <f t="shared" si="26"/>
        <v>136</v>
      </c>
      <c r="D175" t="str">
        <f t="shared" si="25"/>
        <v>HAC25136</v>
      </c>
      <c r="E175">
        <v>25</v>
      </c>
      <c r="F175">
        <v>1</v>
      </c>
      <c r="G175">
        <v>3</v>
      </c>
      <c r="H175">
        <v>11</v>
      </c>
      <c r="I175">
        <v>41</v>
      </c>
      <c r="J175">
        <v>2</v>
      </c>
      <c r="K175">
        <v>136</v>
      </c>
      <c r="L175">
        <v>4</v>
      </c>
      <c r="M175" t="s">
        <v>1124</v>
      </c>
      <c r="N175">
        <v>0</v>
      </c>
      <c r="O175">
        <v>0</v>
      </c>
      <c r="P175">
        <v>249000000</v>
      </c>
      <c r="Q175">
        <v>0</v>
      </c>
      <c r="R175">
        <v>0</v>
      </c>
      <c r="S175" s="23">
        <v>249000000</v>
      </c>
      <c r="T175">
        <v>244000000</v>
      </c>
      <c r="U175" s="252">
        <v>244000000</v>
      </c>
      <c r="V175" s="243">
        <v>10140010</v>
      </c>
      <c r="W175">
        <v>10140010</v>
      </c>
      <c r="X175">
        <v>233859990</v>
      </c>
      <c r="Z175" s="270" t="str">
        <f t="shared" si="20"/>
        <v>4</v>
      </c>
      <c r="AA175" s="265" t="str">
        <f t="shared" si="21"/>
        <v>1</v>
      </c>
      <c r="AB175" s="265" t="str">
        <f t="shared" si="22"/>
        <v>2</v>
      </c>
      <c r="AC175" s="272" t="s">
        <v>1469</v>
      </c>
      <c r="AD175" s="274" t="s">
        <v>1486</v>
      </c>
      <c r="AE175" s="267" t="s">
        <v>1547</v>
      </c>
    </row>
    <row r="176" spans="1:31" ht="24" x14ac:dyDescent="0.25">
      <c r="A176" t="s">
        <v>622</v>
      </c>
      <c r="B176" t="str">
        <f t="shared" si="27"/>
        <v>25</v>
      </c>
      <c r="C176" s="95" t="str">
        <f t="shared" si="26"/>
        <v>135</v>
      </c>
      <c r="D176" t="str">
        <f t="shared" si="25"/>
        <v>HAC25135</v>
      </c>
      <c r="E176">
        <v>25</v>
      </c>
      <c r="F176">
        <v>1</v>
      </c>
      <c r="G176">
        <v>3</v>
      </c>
      <c r="H176">
        <v>11</v>
      </c>
      <c r="I176">
        <v>41</v>
      </c>
      <c r="J176">
        <v>5</v>
      </c>
      <c r="K176">
        <v>135</v>
      </c>
      <c r="L176">
        <v>5</v>
      </c>
      <c r="M176" t="s">
        <v>1114</v>
      </c>
      <c r="N176">
        <v>1300000000</v>
      </c>
      <c r="O176">
        <v>0</v>
      </c>
      <c r="P176">
        <v>0</v>
      </c>
      <c r="Q176">
        <v>0</v>
      </c>
      <c r="R176">
        <v>0</v>
      </c>
      <c r="S176" s="23">
        <v>1300000000</v>
      </c>
      <c r="T176">
        <v>374778569</v>
      </c>
      <c r="U176" s="252">
        <v>374778569</v>
      </c>
      <c r="V176" s="243">
        <v>374778569</v>
      </c>
      <c r="W176">
        <v>374778569</v>
      </c>
      <c r="X176">
        <v>0</v>
      </c>
      <c r="Z176" s="270" t="str">
        <f t="shared" si="20"/>
        <v>4</v>
      </c>
      <c r="AA176" s="265" t="str">
        <f t="shared" si="21"/>
        <v>1</v>
      </c>
      <c r="AB176" s="265" t="str">
        <f t="shared" si="22"/>
        <v>5</v>
      </c>
      <c r="AC176" s="272" t="s">
        <v>1469</v>
      </c>
      <c r="AD176" s="274" t="s">
        <v>1486</v>
      </c>
      <c r="AE176" s="240" t="s">
        <v>1549</v>
      </c>
    </row>
    <row r="177" spans="1:31" ht="24" x14ac:dyDescent="0.25">
      <c r="A177" t="s">
        <v>622</v>
      </c>
      <c r="B177" t="str">
        <f t="shared" si="27"/>
        <v>25</v>
      </c>
      <c r="C177" s="95" t="str">
        <f t="shared" si="26"/>
        <v>135</v>
      </c>
      <c r="D177" t="str">
        <f t="shared" ref="D177:D238" si="28">CONCATENATE(A177,B177,C177)</f>
        <v>HAC25135</v>
      </c>
      <c r="E177">
        <v>25</v>
      </c>
      <c r="F177">
        <v>1</v>
      </c>
      <c r="G177">
        <v>3</v>
      </c>
      <c r="H177">
        <v>11</v>
      </c>
      <c r="I177">
        <v>41</v>
      </c>
      <c r="J177">
        <v>5</v>
      </c>
      <c r="K177">
        <v>135</v>
      </c>
      <c r="L177">
        <v>15</v>
      </c>
      <c r="M177" t="s">
        <v>1115</v>
      </c>
      <c r="N177">
        <v>1906309000</v>
      </c>
      <c r="O177">
        <v>0</v>
      </c>
      <c r="P177">
        <v>0</v>
      </c>
      <c r="Q177">
        <v>0</v>
      </c>
      <c r="R177">
        <v>0</v>
      </c>
      <c r="S177" s="23">
        <v>1906309000</v>
      </c>
      <c r="T177">
        <v>29537614</v>
      </c>
      <c r="U177" s="252">
        <v>29537614</v>
      </c>
      <c r="V177" s="243">
        <v>29537614</v>
      </c>
      <c r="W177">
        <v>14768807</v>
      </c>
      <c r="X177">
        <v>0</v>
      </c>
      <c r="Z177" s="270" t="str">
        <f t="shared" si="20"/>
        <v>4</v>
      </c>
      <c r="AA177" s="265" t="str">
        <f t="shared" si="21"/>
        <v>1</v>
      </c>
      <c r="AB177" s="265" t="str">
        <f t="shared" si="22"/>
        <v>5</v>
      </c>
      <c r="AC177" s="272" t="s">
        <v>1469</v>
      </c>
      <c r="AD177" s="274" t="s">
        <v>1486</v>
      </c>
      <c r="AE177" s="240" t="s">
        <v>1549</v>
      </c>
    </row>
    <row r="178" spans="1:31" ht="24" x14ac:dyDescent="0.25">
      <c r="A178" t="s">
        <v>622</v>
      </c>
      <c r="B178" t="str">
        <f t="shared" ref="B178:B205" si="29">RIGHT(E178,2)</f>
        <v>25</v>
      </c>
      <c r="C178" s="95" t="str">
        <f t="shared" si="26"/>
        <v>135</v>
      </c>
      <c r="D178" t="str">
        <f t="shared" si="28"/>
        <v>HAC25135</v>
      </c>
      <c r="E178">
        <v>25</v>
      </c>
      <c r="F178">
        <v>1</v>
      </c>
      <c r="G178">
        <v>3</v>
      </c>
      <c r="H178">
        <v>11</v>
      </c>
      <c r="I178">
        <v>41</v>
      </c>
      <c r="J178">
        <v>5</v>
      </c>
      <c r="K178">
        <v>135</v>
      </c>
      <c r="L178">
        <v>25</v>
      </c>
      <c r="M178" t="s">
        <v>1116</v>
      </c>
      <c r="N178">
        <v>350000000</v>
      </c>
      <c r="O178">
        <v>0</v>
      </c>
      <c r="P178">
        <v>0</v>
      </c>
      <c r="Q178">
        <v>0</v>
      </c>
      <c r="R178">
        <v>0</v>
      </c>
      <c r="S178" s="23">
        <v>350000000</v>
      </c>
      <c r="T178">
        <v>40678206</v>
      </c>
      <c r="U178" s="252">
        <v>40678206</v>
      </c>
      <c r="V178" s="243">
        <v>40678206</v>
      </c>
      <c r="W178">
        <v>40678206</v>
      </c>
      <c r="X178">
        <v>0</v>
      </c>
      <c r="Z178" s="270" t="str">
        <f t="shared" si="20"/>
        <v>4</v>
      </c>
      <c r="AA178" s="265" t="str">
        <f t="shared" si="21"/>
        <v>1</v>
      </c>
      <c r="AB178" s="265" t="str">
        <f t="shared" si="22"/>
        <v>5</v>
      </c>
      <c r="AC178" s="272" t="s">
        <v>1469</v>
      </c>
      <c r="AD178" s="274" t="s">
        <v>1486</v>
      </c>
      <c r="AE178" s="240" t="s">
        <v>1549</v>
      </c>
    </row>
    <row r="179" spans="1:31" ht="24" x14ac:dyDescent="0.25">
      <c r="A179" t="s">
        <v>622</v>
      </c>
      <c r="B179" t="str">
        <f t="shared" si="29"/>
        <v>25</v>
      </c>
      <c r="C179" s="95" t="str">
        <f t="shared" si="26"/>
        <v>135</v>
      </c>
      <c r="D179" t="str">
        <f t="shared" si="28"/>
        <v>HAC25135</v>
      </c>
      <c r="E179">
        <v>25</v>
      </c>
      <c r="F179">
        <v>1</v>
      </c>
      <c r="G179">
        <v>3</v>
      </c>
      <c r="H179">
        <v>11</v>
      </c>
      <c r="I179">
        <v>41</v>
      </c>
      <c r="J179">
        <v>5</v>
      </c>
      <c r="K179">
        <v>135</v>
      </c>
      <c r="L179">
        <v>35</v>
      </c>
      <c r="M179" t="s">
        <v>1117</v>
      </c>
      <c r="N179">
        <v>300000000</v>
      </c>
      <c r="O179">
        <v>0</v>
      </c>
      <c r="P179">
        <v>0</v>
      </c>
      <c r="Q179">
        <v>0</v>
      </c>
      <c r="R179">
        <v>0</v>
      </c>
      <c r="S179" s="23">
        <v>300000000</v>
      </c>
      <c r="T179">
        <v>43414986</v>
      </c>
      <c r="U179" s="252">
        <v>43414986</v>
      </c>
      <c r="V179" s="243">
        <v>43414986</v>
      </c>
      <c r="W179">
        <v>14471662</v>
      </c>
      <c r="X179">
        <v>0</v>
      </c>
      <c r="Z179" s="270" t="str">
        <f t="shared" si="20"/>
        <v>4</v>
      </c>
      <c r="AA179" s="265" t="str">
        <f t="shared" si="21"/>
        <v>1</v>
      </c>
      <c r="AB179" s="265" t="str">
        <f t="shared" si="22"/>
        <v>5</v>
      </c>
      <c r="AC179" s="272" t="s">
        <v>1469</v>
      </c>
      <c r="AD179" s="274" t="s">
        <v>1486</v>
      </c>
      <c r="AE179" s="240" t="s">
        <v>1549</v>
      </c>
    </row>
    <row r="180" spans="1:31" ht="24" x14ac:dyDescent="0.25">
      <c r="A180" t="s">
        <v>622</v>
      </c>
      <c r="B180" t="str">
        <f t="shared" si="29"/>
        <v>25</v>
      </c>
      <c r="C180" s="95" t="str">
        <f t="shared" si="26"/>
        <v>135</v>
      </c>
      <c r="D180" t="str">
        <f t="shared" si="28"/>
        <v>HAC25135</v>
      </c>
      <c r="E180">
        <v>25</v>
      </c>
      <c r="F180">
        <v>1</v>
      </c>
      <c r="G180">
        <v>3</v>
      </c>
      <c r="H180">
        <v>11</v>
      </c>
      <c r="I180">
        <v>41</v>
      </c>
      <c r="J180">
        <v>5</v>
      </c>
      <c r="K180">
        <v>135</v>
      </c>
      <c r="L180">
        <v>45</v>
      </c>
      <c r="M180" t="s">
        <v>1118</v>
      </c>
      <c r="N180">
        <v>1300000000</v>
      </c>
      <c r="O180">
        <v>0</v>
      </c>
      <c r="P180">
        <v>0</v>
      </c>
      <c r="Q180">
        <v>0</v>
      </c>
      <c r="R180">
        <v>0</v>
      </c>
      <c r="S180" s="23">
        <v>1300000000</v>
      </c>
      <c r="T180">
        <v>560833118</v>
      </c>
      <c r="U180" s="252">
        <v>560833118</v>
      </c>
      <c r="V180" s="243">
        <v>560833118</v>
      </c>
      <c r="W180">
        <v>373889462</v>
      </c>
      <c r="X180">
        <v>0</v>
      </c>
      <c r="Z180" s="270" t="str">
        <f t="shared" si="20"/>
        <v>4</v>
      </c>
      <c r="AA180" s="265" t="str">
        <f t="shared" si="21"/>
        <v>1</v>
      </c>
      <c r="AB180" s="265" t="str">
        <f t="shared" si="22"/>
        <v>5</v>
      </c>
      <c r="AC180" s="272" t="s">
        <v>1469</v>
      </c>
      <c r="AD180" s="274" t="s">
        <v>1486</v>
      </c>
      <c r="AE180" s="240" t="s">
        <v>1549</v>
      </c>
    </row>
    <row r="181" spans="1:31" ht="24" x14ac:dyDescent="0.25">
      <c r="A181" t="s">
        <v>622</v>
      </c>
      <c r="B181" t="str">
        <f t="shared" si="29"/>
        <v>25</v>
      </c>
      <c r="C181" s="95" t="str">
        <f t="shared" si="26"/>
        <v>135</v>
      </c>
      <c r="D181" t="str">
        <f t="shared" si="28"/>
        <v>HAC25135</v>
      </c>
      <c r="E181">
        <v>25</v>
      </c>
      <c r="F181">
        <v>1</v>
      </c>
      <c r="G181">
        <v>3</v>
      </c>
      <c r="H181">
        <v>11</v>
      </c>
      <c r="I181">
        <v>41</v>
      </c>
      <c r="J181">
        <v>5</v>
      </c>
      <c r="K181">
        <v>135</v>
      </c>
      <c r="L181">
        <v>75</v>
      </c>
      <c r="M181" t="s">
        <v>16</v>
      </c>
      <c r="N181">
        <v>46545000</v>
      </c>
      <c r="O181">
        <v>0</v>
      </c>
      <c r="P181">
        <v>0</v>
      </c>
      <c r="Q181">
        <v>0</v>
      </c>
      <c r="R181">
        <v>0</v>
      </c>
      <c r="S181" s="23">
        <v>46545000</v>
      </c>
      <c r="T181">
        <v>22535863</v>
      </c>
      <c r="U181" s="252">
        <v>22535863</v>
      </c>
      <c r="V181" s="243">
        <v>9668592</v>
      </c>
      <c r="W181">
        <v>9668592</v>
      </c>
      <c r="X181">
        <v>12867271</v>
      </c>
      <c r="Z181" s="270" t="str">
        <f t="shared" si="20"/>
        <v>4</v>
      </c>
      <c r="AA181" s="265" t="str">
        <f t="shared" si="21"/>
        <v>1</v>
      </c>
      <c r="AB181" s="265" t="str">
        <f t="shared" si="22"/>
        <v>5</v>
      </c>
      <c r="AC181" s="272" t="s">
        <v>1469</v>
      </c>
      <c r="AD181" s="274" t="s">
        <v>1486</v>
      </c>
      <c r="AE181" s="240" t="s">
        <v>1549</v>
      </c>
    </row>
    <row r="182" spans="1:31" ht="24" x14ac:dyDescent="0.25">
      <c r="A182" t="s">
        <v>622</v>
      </c>
      <c r="B182" t="str">
        <f t="shared" si="29"/>
        <v>25</v>
      </c>
      <c r="C182" s="95" t="str">
        <f t="shared" si="26"/>
        <v>135</v>
      </c>
      <c r="D182" t="str">
        <f t="shared" si="28"/>
        <v>HAC25135</v>
      </c>
      <c r="E182">
        <v>25</v>
      </c>
      <c r="F182">
        <v>1</v>
      </c>
      <c r="G182">
        <v>3</v>
      </c>
      <c r="H182">
        <v>22</v>
      </c>
      <c r="I182">
        <v>41</v>
      </c>
      <c r="J182">
        <v>5</v>
      </c>
      <c r="K182">
        <v>135</v>
      </c>
      <c r="L182">
        <v>5</v>
      </c>
      <c r="M182" t="s">
        <v>1119</v>
      </c>
      <c r="N182">
        <v>641300000</v>
      </c>
      <c r="O182">
        <v>0</v>
      </c>
      <c r="P182">
        <v>0</v>
      </c>
      <c r="Q182">
        <v>0</v>
      </c>
      <c r="R182">
        <v>0</v>
      </c>
      <c r="S182" s="23">
        <v>641300000</v>
      </c>
      <c r="T182">
        <v>120219287</v>
      </c>
      <c r="U182" s="252">
        <v>120219287</v>
      </c>
      <c r="V182" s="243">
        <v>120219287</v>
      </c>
      <c r="W182">
        <v>80151141</v>
      </c>
      <c r="X182">
        <v>0</v>
      </c>
      <c r="Z182" s="270" t="str">
        <f t="shared" si="20"/>
        <v>4</v>
      </c>
      <c r="AA182" s="265" t="str">
        <f t="shared" si="21"/>
        <v>1</v>
      </c>
      <c r="AB182" s="265" t="str">
        <f t="shared" si="22"/>
        <v>5</v>
      </c>
      <c r="AC182" s="272" t="s">
        <v>1469</v>
      </c>
      <c r="AD182" s="274" t="s">
        <v>1486</v>
      </c>
      <c r="AE182" s="240" t="s">
        <v>1549</v>
      </c>
    </row>
    <row r="183" spans="1:31" ht="24" x14ac:dyDescent="0.25">
      <c r="A183" t="s">
        <v>622</v>
      </c>
      <c r="B183" t="str">
        <f t="shared" si="29"/>
        <v>25</v>
      </c>
      <c r="C183" s="95" t="str">
        <f t="shared" si="26"/>
        <v>135</v>
      </c>
      <c r="D183" t="str">
        <f t="shared" si="28"/>
        <v>HAC25135</v>
      </c>
      <c r="E183">
        <v>25</v>
      </c>
      <c r="F183">
        <v>1</v>
      </c>
      <c r="G183">
        <v>3</v>
      </c>
      <c r="H183">
        <v>22</v>
      </c>
      <c r="I183">
        <v>41</v>
      </c>
      <c r="J183">
        <v>5</v>
      </c>
      <c r="K183">
        <v>135</v>
      </c>
      <c r="L183">
        <v>15</v>
      </c>
      <c r="M183" t="s">
        <v>1120</v>
      </c>
      <c r="N183">
        <v>106700000</v>
      </c>
      <c r="O183">
        <v>0</v>
      </c>
      <c r="P183">
        <v>0</v>
      </c>
      <c r="Q183">
        <v>0</v>
      </c>
      <c r="R183">
        <v>0</v>
      </c>
      <c r="S183" s="23">
        <v>106700000</v>
      </c>
      <c r="T183">
        <v>23042328</v>
      </c>
      <c r="U183" s="252">
        <v>23042328</v>
      </c>
      <c r="V183" s="243">
        <v>23042328</v>
      </c>
      <c r="W183">
        <v>7578441</v>
      </c>
      <c r="X183">
        <v>0</v>
      </c>
      <c r="Z183" s="270" t="str">
        <f t="shared" si="20"/>
        <v>4</v>
      </c>
      <c r="AA183" s="265" t="str">
        <f t="shared" si="21"/>
        <v>1</v>
      </c>
      <c r="AB183" s="265" t="str">
        <f t="shared" si="22"/>
        <v>5</v>
      </c>
      <c r="AC183" s="272" t="s">
        <v>1469</v>
      </c>
      <c r="AD183" s="274" t="s">
        <v>1486</v>
      </c>
      <c r="AE183" s="240" t="s">
        <v>1549</v>
      </c>
    </row>
    <row r="184" spans="1:31" ht="24" x14ac:dyDescent="0.25">
      <c r="A184" t="s">
        <v>622</v>
      </c>
      <c r="B184" t="str">
        <f t="shared" si="29"/>
        <v>25</v>
      </c>
      <c r="C184" s="95" t="str">
        <f t="shared" si="26"/>
        <v>135</v>
      </c>
      <c r="D184" t="str">
        <f t="shared" si="28"/>
        <v>HAC25135</v>
      </c>
      <c r="E184">
        <v>25</v>
      </c>
      <c r="F184">
        <v>1</v>
      </c>
      <c r="G184">
        <v>3</v>
      </c>
      <c r="H184">
        <v>22</v>
      </c>
      <c r="I184">
        <v>41</v>
      </c>
      <c r="J184">
        <v>5</v>
      </c>
      <c r="K184">
        <v>135</v>
      </c>
      <c r="L184">
        <v>25</v>
      </c>
      <c r="M184" t="s">
        <v>1121</v>
      </c>
      <c r="N184">
        <v>125400000</v>
      </c>
      <c r="O184">
        <v>0</v>
      </c>
      <c r="P184">
        <v>0</v>
      </c>
      <c r="Q184">
        <v>0</v>
      </c>
      <c r="R184">
        <v>0</v>
      </c>
      <c r="S184" s="23">
        <v>125400000</v>
      </c>
      <c r="T184">
        <v>17355252</v>
      </c>
      <c r="U184" s="252">
        <v>17355252</v>
      </c>
      <c r="V184" s="243">
        <v>17355252</v>
      </c>
      <c r="W184">
        <v>17355252</v>
      </c>
      <c r="X184">
        <v>0</v>
      </c>
      <c r="Z184" s="270" t="str">
        <f t="shared" si="20"/>
        <v>4</v>
      </c>
      <c r="AA184" s="265" t="str">
        <f t="shared" si="21"/>
        <v>1</v>
      </c>
      <c r="AB184" s="265" t="str">
        <f t="shared" si="22"/>
        <v>5</v>
      </c>
      <c r="AC184" s="272" t="s">
        <v>1469</v>
      </c>
      <c r="AD184" s="274" t="s">
        <v>1486</v>
      </c>
      <c r="AE184" s="240" t="s">
        <v>1549</v>
      </c>
    </row>
    <row r="185" spans="1:31" ht="24" x14ac:dyDescent="0.25">
      <c r="A185" t="s">
        <v>622</v>
      </c>
      <c r="B185" t="str">
        <f t="shared" si="29"/>
        <v>25</v>
      </c>
      <c r="C185" s="95" t="str">
        <f t="shared" si="26"/>
        <v>135</v>
      </c>
      <c r="D185" t="str">
        <f t="shared" si="28"/>
        <v>HAC25135</v>
      </c>
      <c r="E185">
        <v>25</v>
      </c>
      <c r="F185">
        <v>1</v>
      </c>
      <c r="G185">
        <v>3</v>
      </c>
      <c r="H185">
        <v>22</v>
      </c>
      <c r="I185">
        <v>41</v>
      </c>
      <c r="J185">
        <v>5</v>
      </c>
      <c r="K185">
        <v>135</v>
      </c>
      <c r="L185">
        <v>35</v>
      </c>
      <c r="M185" t="s">
        <v>1122</v>
      </c>
      <c r="N185">
        <v>11000000</v>
      </c>
      <c r="O185">
        <v>0</v>
      </c>
      <c r="P185">
        <v>0</v>
      </c>
      <c r="Q185">
        <v>0</v>
      </c>
      <c r="R185">
        <v>0</v>
      </c>
      <c r="S185" s="23">
        <v>11000000</v>
      </c>
      <c r="T185">
        <v>1528786</v>
      </c>
      <c r="U185" s="252">
        <v>1528786</v>
      </c>
      <c r="V185" s="243">
        <v>1528786</v>
      </c>
      <c r="W185">
        <v>764393</v>
      </c>
      <c r="X185">
        <v>0</v>
      </c>
      <c r="Z185" s="270" t="str">
        <f t="shared" si="20"/>
        <v>4</v>
      </c>
      <c r="AA185" s="265" t="str">
        <f t="shared" si="21"/>
        <v>1</v>
      </c>
      <c r="AB185" s="265" t="str">
        <f t="shared" si="22"/>
        <v>5</v>
      </c>
      <c r="AC185" s="272" t="s">
        <v>1469</v>
      </c>
      <c r="AD185" s="274" t="s">
        <v>1486</v>
      </c>
      <c r="AE185" s="240" t="s">
        <v>1549</v>
      </c>
    </row>
    <row r="186" spans="1:31" ht="24" x14ac:dyDescent="0.25">
      <c r="A186" t="s">
        <v>622</v>
      </c>
      <c r="B186" t="str">
        <f t="shared" si="29"/>
        <v>25</v>
      </c>
      <c r="C186" s="95" t="str">
        <f t="shared" si="26"/>
        <v>135</v>
      </c>
      <c r="D186" t="str">
        <f t="shared" si="28"/>
        <v>HAC25135</v>
      </c>
      <c r="E186">
        <v>25</v>
      </c>
      <c r="F186">
        <v>1</v>
      </c>
      <c r="G186">
        <v>3</v>
      </c>
      <c r="H186">
        <v>22</v>
      </c>
      <c r="I186">
        <v>41</v>
      </c>
      <c r="J186">
        <v>5</v>
      </c>
      <c r="K186">
        <v>135</v>
      </c>
      <c r="L186">
        <v>45</v>
      </c>
      <c r="M186" t="s">
        <v>1123</v>
      </c>
      <c r="N186">
        <v>40700000</v>
      </c>
      <c r="O186">
        <v>0</v>
      </c>
      <c r="P186">
        <v>0</v>
      </c>
      <c r="Q186">
        <v>0</v>
      </c>
      <c r="R186">
        <v>0</v>
      </c>
      <c r="S186" s="23">
        <v>40700000</v>
      </c>
      <c r="T186">
        <v>5925374</v>
      </c>
      <c r="U186" s="252">
        <v>5925374</v>
      </c>
      <c r="V186" s="243">
        <v>5925374</v>
      </c>
      <c r="W186">
        <v>5925374</v>
      </c>
      <c r="X186">
        <v>0</v>
      </c>
      <c r="Z186" s="270" t="str">
        <f t="shared" si="20"/>
        <v>4</v>
      </c>
      <c r="AA186" s="265" t="str">
        <f t="shared" si="21"/>
        <v>1</v>
      </c>
      <c r="AB186" s="265" t="str">
        <f t="shared" si="22"/>
        <v>5</v>
      </c>
      <c r="AC186" s="272" t="s">
        <v>1469</v>
      </c>
      <c r="AD186" s="274" t="s">
        <v>1486</v>
      </c>
      <c r="AE186" s="240" t="s">
        <v>1549</v>
      </c>
    </row>
    <row r="187" spans="1:31" ht="24" x14ac:dyDescent="0.25">
      <c r="A187" t="s">
        <v>622</v>
      </c>
      <c r="B187" t="str">
        <f t="shared" si="29"/>
        <v>25</v>
      </c>
      <c r="C187" s="95" t="str">
        <f t="shared" si="26"/>
        <v>136</v>
      </c>
      <c r="D187" t="str">
        <f t="shared" si="28"/>
        <v>HAC25136</v>
      </c>
      <c r="E187">
        <v>25</v>
      </c>
      <c r="F187">
        <v>1</v>
      </c>
      <c r="G187">
        <v>3</v>
      </c>
      <c r="H187">
        <v>81</v>
      </c>
      <c r="I187">
        <v>41</v>
      </c>
      <c r="J187">
        <v>2</v>
      </c>
      <c r="K187">
        <v>136</v>
      </c>
      <c r="L187">
        <v>4</v>
      </c>
      <c r="M187" t="s">
        <v>1124</v>
      </c>
      <c r="N187">
        <v>600000000</v>
      </c>
      <c r="O187">
        <v>0</v>
      </c>
      <c r="P187">
        <v>0</v>
      </c>
      <c r="Q187">
        <v>0</v>
      </c>
      <c r="R187">
        <v>0</v>
      </c>
      <c r="S187" s="23">
        <v>600000000</v>
      </c>
      <c r="T187">
        <v>590617202</v>
      </c>
      <c r="U187" s="252">
        <v>590617202</v>
      </c>
      <c r="V187" s="243">
        <v>71955598</v>
      </c>
      <c r="W187">
        <v>71955598</v>
      </c>
      <c r="X187">
        <v>518661604</v>
      </c>
      <c r="Z187" s="270" t="str">
        <f t="shared" si="20"/>
        <v>4</v>
      </c>
      <c r="AA187" s="265" t="str">
        <f t="shared" si="21"/>
        <v>1</v>
      </c>
      <c r="AB187" s="265" t="str">
        <f t="shared" si="22"/>
        <v>2</v>
      </c>
      <c r="AC187" s="272" t="s">
        <v>1469</v>
      </c>
      <c r="AD187" s="274" t="s">
        <v>1486</v>
      </c>
      <c r="AE187" s="267" t="s">
        <v>1547</v>
      </c>
    </row>
    <row r="188" spans="1:31" x14ac:dyDescent="0.25">
      <c r="A188" t="s">
        <v>622</v>
      </c>
      <c r="B188" t="str">
        <f t="shared" si="29"/>
        <v>25</v>
      </c>
      <c r="C188" s="95" t="str">
        <f t="shared" si="26"/>
        <v>137</v>
      </c>
      <c r="D188" t="str">
        <f t="shared" si="28"/>
        <v>HAC25137</v>
      </c>
      <c r="E188">
        <v>25</v>
      </c>
      <c r="F188">
        <v>1</v>
      </c>
      <c r="G188">
        <v>3</v>
      </c>
      <c r="H188">
        <v>81</v>
      </c>
      <c r="I188">
        <v>56</v>
      </c>
      <c r="J188">
        <v>1</v>
      </c>
      <c r="K188">
        <v>137</v>
      </c>
      <c r="L188">
        <v>4</v>
      </c>
      <c r="M188" t="s">
        <v>1125</v>
      </c>
      <c r="N188">
        <v>300000000</v>
      </c>
      <c r="O188">
        <v>0</v>
      </c>
      <c r="P188">
        <v>0</v>
      </c>
      <c r="Q188">
        <v>0</v>
      </c>
      <c r="R188">
        <v>0</v>
      </c>
      <c r="S188" s="23">
        <v>300000000</v>
      </c>
      <c r="T188">
        <v>0</v>
      </c>
      <c r="U188" s="252">
        <v>0</v>
      </c>
      <c r="V188" s="243">
        <v>0</v>
      </c>
      <c r="W188">
        <v>0</v>
      </c>
      <c r="X188">
        <v>0</v>
      </c>
      <c r="Z188" s="270" t="str">
        <f t="shared" si="20"/>
        <v>5</v>
      </c>
      <c r="AA188" s="265" t="str">
        <f t="shared" si="21"/>
        <v>6</v>
      </c>
      <c r="AB188" s="265" t="str">
        <f t="shared" si="22"/>
        <v>1</v>
      </c>
      <c r="AC188" s="240" t="s">
        <v>1465</v>
      </c>
      <c r="AD188" s="240" t="s">
        <v>1496</v>
      </c>
      <c r="AE188" s="240" t="s">
        <v>1563</v>
      </c>
    </row>
    <row r="189" spans="1:31" ht="24" x14ac:dyDescent="0.25">
      <c r="A189" t="s">
        <v>623</v>
      </c>
      <c r="B189" t="str">
        <f t="shared" si="29"/>
        <v>26</v>
      </c>
      <c r="C189" s="95" t="str">
        <f t="shared" si="26"/>
        <v>101</v>
      </c>
      <c r="D189" t="str">
        <f t="shared" si="28"/>
        <v>OPP26101</v>
      </c>
      <c r="E189">
        <v>26</v>
      </c>
      <c r="F189">
        <v>1</v>
      </c>
      <c r="G189">
        <v>3</v>
      </c>
      <c r="H189">
        <v>11</v>
      </c>
      <c r="I189">
        <v>24</v>
      </c>
      <c r="J189">
        <v>4</v>
      </c>
      <c r="K189">
        <v>101</v>
      </c>
      <c r="L189">
        <v>1</v>
      </c>
      <c r="M189" t="s">
        <v>1431</v>
      </c>
      <c r="N189">
        <v>0</v>
      </c>
      <c r="O189">
        <v>0</v>
      </c>
      <c r="P189">
        <v>6830600</v>
      </c>
      <c r="Q189">
        <v>0</v>
      </c>
      <c r="R189">
        <v>0</v>
      </c>
      <c r="S189" s="23">
        <v>6830600</v>
      </c>
      <c r="T189">
        <v>0</v>
      </c>
      <c r="U189" s="252">
        <v>0</v>
      </c>
      <c r="V189" s="243">
        <v>0</v>
      </c>
      <c r="W189">
        <v>0</v>
      </c>
      <c r="X189">
        <v>0</v>
      </c>
      <c r="Z189" s="270" t="str">
        <f t="shared" si="20"/>
        <v>2</v>
      </c>
      <c r="AA189" s="265" t="str">
        <f t="shared" si="21"/>
        <v>4</v>
      </c>
      <c r="AB189" s="265" t="str">
        <f t="shared" si="22"/>
        <v>4</v>
      </c>
      <c r="AC189" s="273" t="s">
        <v>1464</v>
      </c>
      <c r="AD189" s="274" t="s">
        <v>1481</v>
      </c>
      <c r="AE189" s="274" t="s">
        <v>1536</v>
      </c>
    </row>
    <row r="190" spans="1:31" ht="24" x14ac:dyDescent="0.25">
      <c r="A190" t="s">
        <v>623</v>
      </c>
      <c r="B190" t="str">
        <f t="shared" si="29"/>
        <v>26</v>
      </c>
      <c r="C190" s="95" t="str">
        <f t="shared" si="26"/>
        <v>101</v>
      </c>
      <c r="D190" t="str">
        <f t="shared" si="28"/>
        <v>OPP26101</v>
      </c>
      <c r="E190">
        <v>26</v>
      </c>
      <c r="F190">
        <v>1</v>
      </c>
      <c r="G190">
        <v>3</v>
      </c>
      <c r="H190">
        <v>11</v>
      </c>
      <c r="I190">
        <v>24</v>
      </c>
      <c r="J190">
        <v>4</v>
      </c>
      <c r="K190">
        <v>101</v>
      </c>
      <c r="L190">
        <v>2</v>
      </c>
      <c r="M190" t="s">
        <v>1126</v>
      </c>
      <c r="N190">
        <v>590000000</v>
      </c>
      <c r="O190">
        <v>0</v>
      </c>
      <c r="P190">
        <v>668589000</v>
      </c>
      <c r="Q190">
        <v>0</v>
      </c>
      <c r="R190">
        <v>6830600</v>
      </c>
      <c r="S190" s="23">
        <v>1251758400</v>
      </c>
      <c r="T190">
        <v>1000000000</v>
      </c>
      <c r="U190" s="252">
        <v>1000000000</v>
      </c>
      <c r="V190" s="243">
        <v>0</v>
      </c>
      <c r="W190">
        <v>0</v>
      </c>
      <c r="X190">
        <v>1000000000</v>
      </c>
      <c r="Z190" s="270" t="str">
        <f t="shared" si="20"/>
        <v>2</v>
      </c>
      <c r="AA190" s="265" t="str">
        <f t="shared" si="21"/>
        <v>4</v>
      </c>
      <c r="AB190" s="265" t="str">
        <f t="shared" si="22"/>
        <v>4</v>
      </c>
      <c r="AC190" s="273" t="s">
        <v>1464</v>
      </c>
      <c r="AD190" s="274" t="s">
        <v>1481</v>
      </c>
      <c r="AE190" s="274" t="s">
        <v>1536</v>
      </c>
    </row>
    <row r="191" spans="1:31" ht="24" x14ac:dyDescent="0.25">
      <c r="A191" t="s">
        <v>623</v>
      </c>
      <c r="B191" t="str">
        <f t="shared" si="29"/>
        <v>26</v>
      </c>
      <c r="C191" s="95" t="str">
        <f t="shared" si="26"/>
        <v>101</v>
      </c>
      <c r="D191" t="str">
        <f t="shared" si="28"/>
        <v>OPP26101</v>
      </c>
      <c r="E191">
        <v>26</v>
      </c>
      <c r="F191">
        <v>1</v>
      </c>
      <c r="G191">
        <v>3</v>
      </c>
      <c r="H191">
        <v>11</v>
      </c>
      <c r="I191">
        <v>24</v>
      </c>
      <c r="J191">
        <v>4</v>
      </c>
      <c r="K191">
        <v>101</v>
      </c>
      <c r="L191">
        <v>4</v>
      </c>
      <c r="M191" t="s">
        <v>1126</v>
      </c>
      <c r="N191">
        <v>680000000</v>
      </c>
      <c r="O191">
        <v>0</v>
      </c>
      <c r="P191">
        <v>0</v>
      </c>
      <c r="Q191">
        <v>0</v>
      </c>
      <c r="R191">
        <v>668589000</v>
      </c>
      <c r="S191" s="23">
        <v>11411000</v>
      </c>
      <c r="T191">
        <v>11411000</v>
      </c>
      <c r="U191" s="252">
        <v>11411000</v>
      </c>
      <c r="V191" s="243">
        <v>0</v>
      </c>
      <c r="W191">
        <v>0</v>
      </c>
      <c r="X191">
        <v>11411000</v>
      </c>
      <c r="Z191" s="270" t="str">
        <f t="shared" si="20"/>
        <v>2</v>
      </c>
      <c r="AA191" s="265" t="str">
        <f t="shared" si="21"/>
        <v>4</v>
      </c>
      <c r="AB191" s="265" t="str">
        <f t="shared" si="22"/>
        <v>4</v>
      </c>
      <c r="AC191" s="273" t="s">
        <v>1464</v>
      </c>
      <c r="AD191" s="274" t="s">
        <v>1481</v>
      </c>
      <c r="AE191" s="274" t="s">
        <v>1536</v>
      </c>
    </row>
    <row r="192" spans="1:31" ht="24" x14ac:dyDescent="0.25">
      <c r="A192" t="s">
        <v>623</v>
      </c>
      <c r="B192" t="str">
        <f t="shared" si="29"/>
        <v>26</v>
      </c>
      <c r="C192" s="95" t="str">
        <f t="shared" si="26"/>
        <v>101</v>
      </c>
      <c r="D192" t="str">
        <f t="shared" si="28"/>
        <v>OPP26101</v>
      </c>
      <c r="E192">
        <v>26</v>
      </c>
      <c r="F192">
        <v>1</v>
      </c>
      <c r="G192">
        <v>3</v>
      </c>
      <c r="H192">
        <v>11</v>
      </c>
      <c r="I192">
        <v>24</v>
      </c>
      <c r="J192">
        <v>4</v>
      </c>
      <c r="K192">
        <v>101</v>
      </c>
      <c r="L192">
        <v>12</v>
      </c>
      <c r="M192" t="s">
        <v>1127</v>
      </c>
      <c r="N192">
        <v>50000000</v>
      </c>
      <c r="O192">
        <v>0</v>
      </c>
      <c r="P192">
        <v>0</v>
      </c>
      <c r="Q192">
        <v>0</v>
      </c>
      <c r="R192">
        <v>0</v>
      </c>
      <c r="S192" s="23">
        <v>50000000</v>
      </c>
      <c r="T192">
        <v>45000000</v>
      </c>
      <c r="U192" s="252">
        <v>0</v>
      </c>
      <c r="V192" s="243">
        <v>0</v>
      </c>
      <c r="W192">
        <v>0</v>
      </c>
      <c r="X192">
        <v>45000000</v>
      </c>
      <c r="Z192" s="270" t="str">
        <f t="shared" si="20"/>
        <v>2</v>
      </c>
      <c r="AA192" s="265" t="str">
        <f t="shared" si="21"/>
        <v>4</v>
      </c>
      <c r="AB192" s="265" t="str">
        <f t="shared" si="22"/>
        <v>4</v>
      </c>
      <c r="AC192" s="273" t="s">
        <v>1464</v>
      </c>
      <c r="AD192" s="274" t="s">
        <v>1481</v>
      </c>
      <c r="AE192" s="274" t="s">
        <v>1536</v>
      </c>
    </row>
    <row r="193" spans="1:31" x14ac:dyDescent="0.25">
      <c r="A193" t="s">
        <v>623</v>
      </c>
      <c r="B193" t="str">
        <f t="shared" si="29"/>
        <v>26</v>
      </c>
      <c r="C193" s="95" t="str">
        <f t="shared" si="26"/>
        <v>102</v>
      </c>
      <c r="D193" t="str">
        <f t="shared" si="28"/>
        <v>OPP26102</v>
      </c>
      <c r="E193">
        <v>26</v>
      </c>
      <c r="F193">
        <v>1</v>
      </c>
      <c r="G193">
        <v>3</v>
      </c>
      <c r="H193">
        <v>11</v>
      </c>
      <c r="I193">
        <v>44</v>
      </c>
      <c r="J193">
        <v>1</v>
      </c>
      <c r="K193">
        <v>102</v>
      </c>
      <c r="L193">
        <v>4</v>
      </c>
      <c r="M193" t="s">
        <v>1128</v>
      </c>
      <c r="N193">
        <v>46922563</v>
      </c>
      <c r="O193">
        <v>0</v>
      </c>
      <c r="P193">
        <v>0</v>
      </c>
      <c r="Q193">
        <v>0</v>
      </c>
      <c r="R193">
        <v>0</v>
      </c>
      <c r="S193" s="23">
        <v>46922563</v>
      </c>
      <c r="T193">
        <v>10000000</v>
      </c>
      <c r="U193" s="252">
        <v>10000000</v>
      </c>
      <c r="V193" s="243">
        <v>0</v>
      </c>
      <c r="W193">
        <v>0</v>
      </c>
      <c r="X193">
        <v>10000000</v>
      </c>
      <c r="Z193" s="270" t="str">
        <f t="shared" si="20"/>
        <v>4</v>
      </c>
      <c r="AA193" s="265" t="str">
        <f t="shared" si="21"/>
        <v>4</v>
      </c>
      <c r="AB193" s="265" t="str">
        <f t="shared" si="22"/>
        <v>1</v>
      </c>
      <c r="AC193" s="272" t="s">
        <v>1469</v>
      </c>
      <c r="AD193" s="272" t="s">
        <v>1489</v>
      </c>
      <c r="AE193" s="240" t="s">
        <v>1555</v>
      </c>
    </row>
    <row r="194" spans="1:31" ht="24" x14ac:dyDescent="0.25">
      <c r="A194" t="s">
        <v>623</v>
      </c>
      <c r="B194" t="str">
        <f t="shared" si="29"/>
        <v>26</v>
      </c>
      <c r="C194" s="95" t="str">
        <f t="shared" si="26"/>
        <v>103</v>
      </c>
      <c r="D194" t="str">
        <f t="shared" si="28"/>
        <v>OPP26103</v>
      </c>
      <c r="E194">
        <v>26</v>
      </c>
      <c r="F194">
        <v>1</v>
      </c>
      <c r="G194">
        <v>3</v>
      </c>
      <c r="H194">
        <v>11</v>
      </c>
      <c r="I194">
        <v>52</v>
      </c>
      <c r="J194">
        <v>1</v>
      </c>
      <c r="K194">
        <v>103</v>
      </c>
      <c r="L194">
        <v>80</v>
      </c>
      <c r="M194" t="s">
        <v>1129</v>
      </c>
      <c r="N194">
        <v>36428000000</v>
      </c>
      <c r="O194">
        <v>0</v>
      </c>
      <c r="P194">
        <v>0</v>
      </c>
      <c r="Q194">
        <v>0</v>
      </c>
      <c r="R194">
        <v>0</v>
      </c>
      <c r="S194" s="23">
        <v>36428000000</v>
      </c>
      <c r="T194">
        <v>36428000000</v>
      </c>
      <c r="U194" s="252">
        <v>36428000000</v>
      </c>
      <c r="V194" s="243">
        <v>0</v>
      </c>
      <c r="W194">
        <v>0</v>
      </c>
      <c r="X194">
        <v>36428000000</v>
      </c>
      <c r="Z194" s="270" t="str">
        <f t="shared" si="20"/>
        <v>5</v>
      </c>
      <c r="AA194" s="265" t="str">
        <f t="shared" si="21"/>
        <v>2</v>
      </c>
      <c r="AB194" s="265" t="str">
        <f t="shared" si="22"/>
        <v>1</v>
      </c>
      <c r="AC194" s="240" t="s">
        <v>1465</v>
      </c>
      <c r="AD194" s="273" t="s">
        <v>1492</v>
      </c>
      <c r="AE194" s="267" t="s">
        <v>1558</v>
      </c>
    </row>
    <row r="195" spans="1:31" ht="24" x14ac:dyDescent="0.25">
      <c r="A195" t="s">
        <v>623</v>
      </c>
      <c r="B195" t="str">
        <f t="shared" si="29"/>
        <v>26</v>
      </c>
      <c r="C195" s="95" t="str">
        <f t="shared" si="26"/>
        <v>104</v>
      </c>
      <c r="D195" t="str">
        <f t="shared" si="28"/>
        <v>OPP26104</v>
      </c>
      <c r="E195">
        <v>26</v>
      </c>
      <c r="F195">
        <v>1</v>
      </c>
      <c r="G195">
        <v>3</v>
      </c>
      <c r="H195">
        <v>11</v>
      </c>
      <c r="I195">
        <v>52</v>
      </c>
      <c r="J195">
        <v>1</v>
      </c>
      <c r="K195">
        <v>104</v>
      </c>
      <c r="L195">
        <v>2</v>
      </c>
      <c r="M195" t="s">
        <v>1130</v>
      </c>
      <c r="N195">
        <v>2168000000</v>
      </c>
      <c r="O195">
        <v>0</v>
      </c>
      <c r="P195">
        <v>0</v>
      </c>
      <c r="Q195">
        <v>0</v>
      </c>
      <c r="R195">
        <v>0</v>
      </c>
      <c r="S195" s="23">
        <v>2168000000</v>
      </c>
      <c r="T195">
        <v>2143757087</v>
      </c>
      <c r="U195" s="252">
        <v>2143757087</v>
      </c>
      <c r="V195" s="243">
        <v>869608783</v>
      </c>
      <c r="W195">
        <v>869608783</v>
      </c>
      <c r="X195">
        <v>1274148304</v>
      </c>
      <c r="Z195" s="270" t="str">
        <f t="shared" si="20"/>
        <v>5</v>
      </c>
      <c r="AA195" s="265" t="str">
        <f t="shared" si="21"/>
        <v>2</v>
      </c>
      <c r="AB195" s="265" t="str">
        <f t="shared" si="22"/>
        <v>1</v>
      </c>
      <c r="AC195" s="240" t="s">
        <v>1465</v>
      </c>
      <c r="AD195" s="273" t="s">
        <v>1492</v>
      </c>
      <c r="AE195" s="267" t="s">
        <v>1558</v>
      </c>
    </row>
    <row r="196" spans="1:31" ht="24" x14ac:dyDescent="0.25">
      <c r="A196" t="s">
        <v>623</v>
      </c>
      <c r="B196" t="str">
        <f t="shared" si="29"/>
        <v>26</v>
      </c>
      <c r="C196" s="95" t="str">
        <f t="shared" si="26"/>
        <v>106</v>
      </c>
      <c r="D196" t="str">
        <f t="shared" si="28"/>
        <v>OPP26106</v>
      </c>
      <c r="E196">
        <v>26</v>
      </c>
      <c r="F196">
        <v>1</v>
      </c>
      <c r="G196">
        <v>3</v>
      </c>
      <c r="H196">
        <v>11</v>
      </c>
      <c r="I196">
        <v>52</v>
      </c>
      <c r="J196">
        <v>1</v>
      </c>
      <c r="K196">
        <v>106</v>
      </c>
      <c r="L196">
        <v>1</v>
      </c>
      <c r="M196" t="s">
        <v>1131</v>
      </c>
      <c r="N196">
        <v>60000000</v>
      </c>
      <c r="O196">
        <v>0</v>
      </c>
      <c r="P196">
        <v>0</v>
      </c>
      <c r="Q196">
        <v>0</v>
      </c>
      <c r="R196">
        <v>0</v>
      </c>
      <c r="S196" s="23">
        <v>60000000</v>
      </c>
      <c r="T196">
        <v>10000000</v>
      </c>
      <c r="U196" s="252">
        <v>10000000</v>
      </c>
      <c r="V196" s="243">
        <v>0</v>
      </c>
      <c r="W196">
        <v>0</v>
      </c>
      <c r="X196">
        <v>10000000</v>
      </c>
      <c r="Z196" s="270" t="str">
        <f t="shared" ref="Z196:Z259" si="30">LEFT(I196,1)</f>
        <v>5</v>
      </c>
      <c r="AA196" s="265" t="str">
        <f t="shared" ref="AA196:AA259" si="31">RIGHT(I196,1)</f>
        <v>2</v>
      </c>
      <c r="AB196" s="265" t="str">
        <f t="shared" ref="AB196:AB259" si="32">RIGHT(J196,2)</f>
        <v>1</v>
      </c>
      <c r="AC196" s="240" t="s">
        <v>1465</v>
      </c>
      <c r="AD196" s="273" t="s">
        <v>1492</v>
      </c>
      <c r="AE196" s="267" t="s">
        <v>1558</v>
      </c>
    </row>
    <row r="197" spans="1:31" ht="24" x14ac:dyDescent="0.25">
      <c r="A197" t="s">
        <v>623</v>
      </c>
      <c r="B197" t="str">
        <f t="shared" si="29"/>
        <v>26</v>
      </c>
      <c r="C197" s="95" t="str">
        <f t="shared" si="26"/>
        <v>106</v>
      </c>
      <c r="D197" t="str">
        <f t="shared" si="28"/>
        <v>OPP26106</v>
      </c>
      <c r="E197">
        <v>26</v>
      </c>
      <c r="F197">
        <v>1</v>
      </c>
      <c r="G197">
        <v>3</v>
      </c>
      <c r="H197">
        <v>11</v>
      </c>
      <c r="I197">
        <v>52</v>
      </c>
      <c r="J197">
        <v>1</v>
      </c>
      <c r="K197">
        <v>106</v>
      </c>
      <c r="L197">
        <v>2</v>
      </c>
      <c r="M197" t="s">
        <v>1131</v>
      </c>
      <c r="N197">
        <v>1820000000</v>
      </c>
      <c r="O197">
        <v>0</v>
      </c>
      <c r="P197">
        <v>0</v>
      </c>
      <c r="Q197">
        <v>0</v>
      </c>
      <c r="R197">
        <v>0</v>
      </c>
      <c r="S197" s="23">
        <v>1820000000</v>
      </c>
      <c r="T197">
        <v>1500000000</v>
      </c>
      <c r="U197" s="252">
        <v>1500000000</v>
      </c>
      <c r="V197" s="243">
        <v>0</v>
      </c>
      <c r="W197">
        <v>0</v>
      </c>
      <c r="X197">
        <v>1500000000</v>
      </c>
      <c r="Z197" s="270" t="str">
        <f t="shared" si="30"/>
        <v>5</v>
      </c>
      <c r="AA197" s="265" t="str">
        <f t="shared" si="31"/>
        <v>2</v>
      </c>
      <c r="AB197" s="265" t="str">
        <f t="shared" si="32"/>
        <v>1</v>
      </c>
      <c r="AC197" s="240" t="s">
        <v>1465</v>
      </c>
      <c r="AD197" s="273" t="s">
        <v>1492</v>
      </c>
      <c r="AE197" s="267" t="s">
        <v>1558</v>
      </c>
    </row>
    <row r="198" spans="1:31" ht="24" x14ac:dyDescent="0.25">
      <c r="A198" t="s">
        <v>623</v>
      </c>
      <c r="B198" t="str">
        <f t="shared" si="29"/>
        <v>26</v>
      </c>
      <c r="C198" s="95" t="str">
        <f t="shared" si="26"/>
        <v>106</v>
      </c>
      <c r="D198" t="str">
        <f t="shared" si="28"/>
        <v>OPP26106</v>
      </c>
      <c r="E198">
        <v>26</v>
      </c>
      <c r="F198">
        <v>1</v>
      </c>
      <c r="G198">
        <v>3</v>
      </c>
      <c r="H198">
        <v>11</v>
      </c>
      <c r="I198">
        <v>52</v>
      </c>
      <c r="J198">
        <v>1</v>
      </c>
      <c r="K198">
        <v>106</v>
      </c>
      <c r="L198">
        <v>4</v>
      </c>
      <c r="M198" t="s">
        <v>1131</v>
      </c>
      <c r="N198">
        <v>50000000</v>
      </c>
      <c r="O198">
        <v>0</v>
      </c>
      <c r="P198">
        <v>0</v>
      </c>
      <c r="Q198">
        <v>0</v>
      </c>
      <c r="R198">
        <v>0</v>
      </c>
      <c r="S198" s="23">
        <v>50000000</v>
      </c>
      <c r="T198">
        <v>25000000</v>
      </c>
      <c r="U198" s="252">
        <v>25000000</v>
      </c>
      <c r="V198" s="243">
        <v>1882502</v>
      </c>
      <c r="W198">
        <v>1882502</v>
      </c>
      <c r="X198">
        <v>23117498</v>
      </c>
      <c r="Z198" s="270" t="str">
        <f t="shared" si="30"/>
        <v>5</v>
      </c>
      <c r="AA198" s="265" t="str">
        <f t="shared" si="31"/>
        <v>2</v>
      </c>
      <c r="AB198" s="265" t="str">
        <f t="shared" si="32"/>
        <v>1</v>
      </c>
      <c r="AC198" s="240" t="s">
        <v>1465</v>
      </c>
      <c r="AD198" s="273" t="s">
        <v>1492</v>
      </c>
      <c r="AE198" s="267" t="s">
        <v>1558</v>
      </c>
    </row>
    <row r="199" spans="1:31" ht="24" x14ac:dyDescent="0.25">
      <c r="A199" t="s">
        <v>623</v>
      </c>
      <c r="B199" t="str">
        <f t="shared" si="29"/>
        <v>26</v>
      </c>
      <c r="C199" s="95" t="str">
        <f t="shared" si="26"/>
        <v>119</v>
      </c>
      <c r="D199" t="str">
        <f t="shared" si="28"/>
        <v>OPP26119</v>
      </c>
      <c r="E199">
        <v>26</v>
      </c>
      <c r="F199">
        <v>1</v>
      </c>
      <c r="G199">
        <v>3</v>
      </c>
      <c r="H199">
        <v>11</v>
      </c>
      <c r="I199">
        <v>52</v>
      </c>
      <c r="J199">
        <v>1</v>
      </c>
      <c r="K199">
        <v>119</v>
      </c>
      <c r="L199">
        <v>2</v>
      </c>
      <c r="M199" t="s">
        <v>1132</v>
      </c>
      <c r="N199">
        <v>200000000</v>
      </c>
      <c r="O199">
        <v>0</v>
      </c>
      <c r="P199">
        <v>0</v>
      </c>
      <c r="Q199">
        <v>0</v>
      </c>
      <c r="R199">
        <v>0</v>
      </c>
      <c r="S199" s="23">
        <v>200000000</v>
      </c>
      <c r="T199">
        <v>0</v>
      </c>
      <c r="U199" s="252">
        <v>0</v>
      </c>
      <c r="V199" s="243">
        <v>0</v>
      </c>
      <c r="W199">
        <v>0</v>
      </c>
      <c r="X199">
        <v>0</v>
      </c>
      <c r="Z199" s="270" t="str">
        <f t="shared" si="30"/>
        <v>5</v>
      </c>
      <c r="AA199" s="265" t="str">
        <f t="shared" si="31"/>
        <v>2</v>
      </c>
      <c r="AB199" s="265" t="str">
        <f t="shared" si="32"/>
        <v>1</v>
      </c>
      <c r="AC199" s="240" t="s">
        <v>1465</v>
      </c>
      <c r="AD199" s="273" t="s">
        <v>1492</v>
      </c>
      <c r="AE199" s="267" t="s">
        <v>1558</v>
      </c>
    </row>
    <row r="200" spans="1:31" x14ac:dyDescent="0.25">
      <c r="A200" t="s">
        <v>623</v>
      </c>
      <c r="B200" t="str">
        <f t="shared" si="29"/>
        <v>26</v>
      </c>
      <c r="C200" s="95" t="str">
        <f t="shared" si="26"/>
        <v>120</v>
      </c>
      <c r="D200" t="str">
        <f t="shared" si="28"/>
        <v>OPP26120</v>
      </c>
      <c r="E200">
        <v>26</v>
      </c>
      <c r="F200">
        <v>1</v>
      </c>
      <c r="G200">
        <v>3</v>
      </c>
      <c r="H200">
        <v>11</v>
      </c>
      <c r="I200">
        <v>53</v>
      </c>
      <c r="J200">
        <v>2</v>
      </c>
      <c r="K200">
        <v>120</v>
      </c>
      <c r="L200">
        <v>80</v>
      </c>
      <c r="M200" t="s">
        <v>1133</v>
      </c>
      <c r="N200">
        <v>2000000000</v>
      </c>
      <c r="O200">
        <v>0</v>
      </c>
      <c r="P200">
        <v>0</v>
      </c>
      <c r="Q200">
        <v>0</v>
      </c>
      <c r="R200">
        <v>0</v>
      </c>
      <c r="S200" s="23">
        <v>2000000000</v>
      </c>
      <c r="T200">
        <v>2000000000</v>
      </c>
      <c r="U200" s="252">
        <v>2000000000</v>
      </c>
      <c r="V200" s="243">
        <v>0</v>
      </c>
      <c r="W200">
        <v>0</v>
      </c>
      <c r="X200">
        <v>2000000000</v>
      </c>
      <c r="Z200" s="270" t="str">
        <f t="shared" si="30"/>
        <v>5</v>
      </c>
      <c r="AA200" s="265" t="str">
        <f t="shared" si="31"/>
        <v>3</v>
      </c>
      <c r="AB200" s="265" t="str">
        <f t="shared" si="32"/>
        <v>2</v>
      </c>
      <c r="AC200" s="240" t="s">
        <v>1465</v>
      </c>
      <c r="AD200" s="240" t="s">
        <v>1493</v>
      </c>
      <c r="AE200" s="240" t="s">
        <v>1560</v>
      </c>
    </row>
    <row r="201" spans="1:31" x14ac:dyDescent="0.25">
      <c r="A201" t="s">
        <v>623</v>
      </c>
      <c r="B201" t="str">
        <f t="shared" si="29"/>
        <v>26</v>
      </c>
      <c r="C201" s="95" t="str">
        <f t="shared" si="26"/>
        <v>125</v>
      </c>
      <c r="D201" t="str">
        <f t="shared" si="28"/>
        <v>OPP26125</v>
      </c>
      <c r="E201">
        <v>26</v>
      </c>
      <c r="F201">
        <v>1</v>
      </c>
      <c r="G201">
        <v>3</v>
      </c>
      <c r="H201">
        <v>11</v>
      </c>
      <c r="I201">
        <v>54</v>
      </c>
      <c r="J201">
        <v>1</v>
      </c>
      <c r="K201">
        <v>125</v>
      </c>
      <c r="L201">
        <v>5</v>
      </c>
      <c r="M201" t="s">
        <v>1134</v>
      </c>
      <c r="N201">
        <v>216500000</v>
      </c>
      <c r="O201">
        <v>0</v>
      </c>
      <c r="P201">
        <v>0</v>
      </c>
      <c r="Q201">
        <v>0</v>
      </c>
      <c r="R201">
        <v>216500000</v>
      </c>
      <c r="S201" s="23">
        <v>0</v>
      </c>
      <c r="T201">
        <v>0</v>
      </c>
      <c r="U201" s="252">
        <v>0</v>
      </c>
      <c r="V201" s="243">
        <v>0</v>
      </c>
      <c r="W201">
        <v>0</v>
      </c>
      <c r="X201">
        <v>0</v>
      </c>
      <c r="Z201" s="270" t="str">
        <f t="shared" si="30"/>
        <v>5</v>
      </c>
      <c r="AA201" s="265" t="str">
        <f t="shared" si="31"/>
        <v>4</v>
      </c>
      <c r="AB201" s="265" t="str">
        <f t="shared" si="32"/>
        <v>1</v>
      </c>
      <c r="AC201" s="240" t="s">
        <v>1465</v>
      </c>
      <c r="AD201" s="272" t="s">
        <v>1494</v>
      </c>
      <c r="AE201" s="240" t="s">
        <v>1561</v>
      </c>
    </row>
    <row r="202" spans="1:31" x14ac:dyDescent="0.25">
      <c r="A202" t="s">
        <v>623</v>
      </c>
      <c r="B202" t="str">
        <f t="shared" si="29"/>
        <v>26</v>
      </c>
      <c r="C202" s="95" t="str">
        <f t="shared" si="26"/>
        <v>125</v>
      </c>
      <c r="D202" t="str">
        <f t="shared" si="28"/>
        <v>OPP26125</v>
      </c>
      <c r="E202">
        <v>26</v>
      </c>
      <c r="F202">
        <v>1</v>
      </c>
      <c r="G202">
        <v>3</v>
      </c>
      <c r="H202">
        <v>11</v>
      </c>
      <c r="I202">
        <v>54</v>
      </c>
      <c r="J202">
        <v>1</v>
      </c>
      <c r="K202">
        <v>125</v>
      </c>
      <c r="L202">
        <v>6</v>
      </c>
      <c r="M202" t="s">
        <v>1134</v>
      </c>
      <c r="N202">
        <v>983500000</v>
      </c>
      <c r="O202">
        <v>0</v>
      </c>
      <c r="P202">
        <v>216500000</v>
      </c>
      <c r="Q202">
        <v>0</v>
      </c>
      <c r="R202">
        <v>0</v>
      </c>
      <c r="S202" s="23">
        <v>1200000000</v>
      </c>
      <c r="T202">
        <v>0</v>
      </c>
      <c r="U202" s="252">
        <v>0</v>
      </c>
      <c r="V202" s="243">
        <v>0</v>
      </c>
      <c r="W202">
        <v>0</v>
      </c>
      <c r="X202">
        <v>0</v>
      </c>
      <c r="Z202" s="270" t="str">
        <f t="shared" si="30"/>
        <v>5</v>
      </c>
      <c r="AA202" s="265" t="str">
        <f t="shared" si="31"/>
        <v>4</v>
      </c>
      <c r="AB202" s="265" t="str">
        <f t="shared" si="32"/>
        <v>1</v>
      </c>
      <c r="AC202" s="240" t="s">
        <v>1465</v>
      </c>
      <c r="AD202" s="272" t="s">
        <v>1494</v>
      </c>
      <c r="AE202" s="240" t="s">
        <v>1561</v>
      </c>
    </row>
    <row r="203" spans="1:31" x14ac:dyDescent="0.25">
      <c r="A203" t="s">
        <v>623</v>
      </c>
      <c r="B203" t="str">
        <f t="shared" si="29"/>
        <v>26</v>
      </c>
      <c r="C203" s="95" t="str">
        <f t="shared" si="26"/>
        <v>111</v>
      </c>
      <c r="D203" t="str">
        <f t="shared" si="28"/>
        <v>OPP26111</v>
      </c>
      <c r="E203">
        <v>26</v>
      </c>
      <c r="F203">
        <v>1</v>
      </c>
      <c r="G203">
        <v>3</v>
      </c>
      <c r="H203">
        <v>22</v>
      </c>
      <c r="I203">
        <v>53</v>
      </c>
      <c r="J203">
        <v>1</v>
      </c>
      <c r="K203">
        <v>111</v>
      </c>
      <c r="L203">
        <v>2</v>
      </c>
      <c r="M203" t="s">
        <v>1135</v>
      </c>
      <c r="N203">
        <v>70687000</v>
      </c>
      <c r="O203">
        <v>0</v>
      </c>
      <c r="P203">
        <v>0</v>
      </c>
      <c r="Q203">
        <v>0</v>
      </c>
      <c r="R203">
        <v>0</v>
      </c>
      <c r="S203" s="23">
        <v>70687000</v>
      </c>
      <c r="T203">
        <v>0</v>
      </c>
      <c r="U203" s="252">
        <v>0</v>
      </c>
      <c r="V203" s="243">
        <v>0</v>
      </c>
      <c r="W203">
        <v>0</v>
      </c>
      <c r="X203">
        <v>0</v>
      </c>
      <c r="Z203" s="270" t="str">
        <f t="shared" si="30"/>
        <v>5</v>
      </c>
      <c r="AA203" s="265" t="str">
        <f t="shared" si="31"/>
        <v>3</v>
      </c>
      <c r="AB203" s="265" t="str">
        <f t="shared" si="32"/>
        <v>1</v>
      </c>
      <c r="AC203" s="240" t="s">
        <v>1465</v>
      </c>
      <c r="AD203" s="240" t="s">
        <v>1493</v>
      </c>
      <c r="AE203" s="240" t="s">
        <v>1559</v>
      </c>
    </row>
    <row r="204" spans="1:31" x14ac:dyDescent="0.25">
      <c r="A204" t="s">
        <v>623</v>
      </c>
      <c r="B204" t="str">
        <f t="shared" si="29"/>
        <v>26</v>
      </c>
      <c r="C204" s="95" t="str">
        <f t="shared" si="26"/>
        <v>111</v>
      </c>
      <c r="D204" t="str">
        <f t="shared" si="28"/>
        <v>OPP26111</v>
      </c>
      <c r="E204">
        <v>26</v>
      </c>
      <c r="F204">
        <v>1</v>
      </c>
      <c r="G204">
        <v>3</v>
      </c>
      <c r="H204">
        <v>33</v>
      </c>
      <c r="I204">
        <v>53</v>
      </c>
      <c r="J204">
        <v>1</v>
      </c>
      <c r="K204">
        <v>111</v>
      </c>
      <c r="L204">
        <v>2</v>
      </c>
      <c r="M204" t="s">
        <v>1136</v>
      </c>
      <c r="N204">
        <v>477936459</v>
      </c>
      <c r="O204">
        <v>0</v>
      </c>
      <c r="P204">
        <v>0</v>
      </c>
      <c r="Q204">
        <v>0</v>
      </c>
      <c r="R204">
        <v>0</v>
      </c>
      <c r="S204" s="23">
        <v>477936459</v>
      </c>
      <c r="T204">
        <v>0</v>
      </c>
      <c r="U204" s="252">
        <v>0</v>
      </c>
      <c r="V204" s="243">
        <v>0</v>
      </c>
      <c r="W204">
        <v>0</v>
      </c>
      <c r="X204">
        <v>0</v>
      </c>
      <c r="Z204" s="270" t="str">
        <f t="shared" si="30"/>
        <v>5</v>
      </c>
      <c r="AA204" s="265" t="str">
        <f t="shared" si="31"/>
        <v>3</v>
      </c>
      <c r="AB204" s="265" t="str">
        <f t="shared" si="32"/>
        <v>1</v>
      </c>
      <c r="AC204" s="240" t="s">
        <v>1465</v>
      </c>
      <c r="AD204" s="240" t="s">
        <v>1493</v>
      </c>
      <c r="AE204" s="240" t="s">
        <v>1559</v>
      </c>
    </row>
    <row r="205" spans="1:31" x14ac:dyDescent="0.25">
      <c r="A205" t="s">
        <v>623</v>
      </c>
      <c r="B205" t="str">
        <f t="shared" si="29"/>
        <v>26</v>
      </c>
      <c r="C205" s="95" t="str">
        <f t="shared" si="26"/>
        <v>111</v>
      </c>
      <c r="D205" t="str">
        <f t="shared" si="28"/>
        <v>OPP26111</v>
      </c>
      <c r="E205">
        <v>26</v>
      </c>
      <c r="F205">
        <v>1</v>
      </c>
      <c r="G205">
        <v>3</v>
      </c>
      <c r="H205">
        <v>33</v>
      </c>
      <c r="I205">
        <v>53</v>
      </c>
      <c r="J205">
        <v>1</v>
      </c>
      <c r="K205">
        <v>111</v>
      </c>
      <c r="L205">
        <v>80</v>
      </c>
      <c r="M205" t="s">
        <v>1137</v>
      </c>
      <c r="N205">
        <v>4076063541</v>
      </c>
      <c r="O205">
        <v>0</v>
      </c>
      <c r="P205">
        <v>0</v>
      </c>
      <c r="Q205">
        <v>0</v>
      </c>
      <c r="R205">
        <v>0</v>
      </c>
      <c r="S205" s="23">
        <v>4076063541</v>
      </c>
      <c r="T205">
        <v>350000000</v>
      </c>
      <c r="U205" s="252">
        <v>0</v>
      </c>
      <c r="V205" s="243">
        <v>0</v>
      </c>
      <c r="W205">
        <v>0</v>
      </c>
      <c r="X205">
        <v>350000000</v>
      </c>
      <c r="Z205" s="270" t="str">
        <f t="shared" si="30"/>
        <v>5</v>
      </c>
      <c r="AA205" s="265" t="str">
        <f t="shared" si="31"/>
        <v>3</v>
      </c>
      <c r="AB205" s="265" t="str">
        <f t="shared" si="32"/>
        <v>1</v>
      </c>
      <c r="AC205" s="240" t="s">
        <v>1465</v>
      </c>
      <c r="AD205" s="240" t="s">
        <v>1493</v>
      </c>
      <c r="AE205" s="240" t="s">
        <v>1559</v>
      </c>
    </row>
    <row r="206" spans="1:31" ht="24" x14ac:dyDescent="0.25">
      <c r="A206" t="s">
        <v>623</v>
      </c>
      <c r="B206" t="str">
        <f t="shared" ref="B206:B236" si="33">RIGHT(E206,2)</f>
        <v>26</v>
      </c>
      <c r="C206" s="95" t="str">
        <f t="shared" si="26"/>
        <v>104</v>
      </c>
      <c r="D206" t="str">
        <f t="shared" si="28"/>
        <v>OPP26104</v>
      </c>
      <c r="E206">
        <v>26</v>
      </c>
      <c r="F206">
        <v>1</v>
      </c>
      <c r="G206">
        <v>3</v>
      </c>
      <c r="H206">
        <v>55</v>
      </c>
      <c r="I206">
        <v>52</v>
      </c>
      <c r="J206">
        <v>1</v>
      </c>
      <c r="K206">
        <v>104</v>
      </c>
      <c r="L206">
        <v>80</v>
      </c>
      <c r="M206" t="s">
        <v>1138</v>
      </c>
      <c r="N206">
        <v>14000000000</v>
      </c>
      <c r="O206">
        <v>0</v>
      </c>
      <c r="P206">
        <v>0</v>
      </c>
      <c r="Q206">
        <v>0</v>
      </c>
      <c r="R206">
        <v>0</v>
      </c>
      <c r="S206" s="23">
        <v>14000000000</v>
      </c>
      <c r="T206">
        <v>14000000000</v>
      </c>
      <c r="U206" s="252">
        <v>14000000000</v>
      </c>
      <c r="V206" s="243">
        <v>0</v>
      </c>
      <c r="W206">
        <v>0</v>
      </c>
      <c r="X206">
        <v>14000000000</v>
      </c>
      <c r="Z206" s="270" t="str">
        <f t="shared" si="30"/>
        <v>5</v>
      </c>
      <c r="AA206" s="265" t="str">
        <f t="shared" si="31"/>
        <v>2</v>
      </c>
      <c r="AB206" s="265" t="str">
        <f t="shared" si="32"/>
        <v>1</v>
      </c>
      <c r="AC206" s="240" t="s">
        <v>1465</v>
      </c>
      <c r="AD206" s="273" t="s">
        <v>1492</v>
      </c>
      <c r="AE206" s="267" t="s">
        <v>1558</v>
      </c>
    </row>
    <row r="207" spans="1:31" x14ac:dyDescent="0.25">
      <c r="A207" t="s">
        <v>623</v>
      </c>
      <c r="B207" t="str">
        <f t="shared" si="33"/>
        <v>26</v>
      </c>
      <c r="C207" s="95" t="str">
        <f t="shared" si="26"/>
        <v>102</v>
      </c>
      <c r="D207" t="str">
        <f t="shared" si="28"/>
        <v>OPP26102</v>
      </c>
      <c r="E207">
        <v>26</v>
      </c>
      <c r="F207">
        <v>1</v>
      </c>
      <c r="G207">
        <v>3</v>
      </c>
      <c r="H207">
        <v>81</v>
      </c>
      <c r="I207">
        <v>44</v>
      </c>
      <c r="J207">
        <v>1</v>
      </c>
      <c r="K207">
        <v>102</v>
      </c>
      <c r="L207">
        <v>6</v>
      </c>
      <c r="M207" t="s">
        <v>1128</v>
      </c>
      <c r="N207">
        <v>415894437</v>
      </c>
      <c r="O207">
        <v>0</v>
      </c>
      <c r="P207">
        <v>0</v>
      </c>
      <c r="Q207">
        <v>0</v>
      </c>
      <c r="R207">
        <v>0</v>
      </c>
      <c r="S207" s="23">
        <v>415894437</v>
      </c>
      <c r="T207">
        <v>343715463.46000004</v>
      </c>
      <c r="U207" s="252">
        <v>343715463.46000004</v>
      </c>
      <c r="V207" s="243">
        <v>0</v>
      </c>
      <c r="W207">
        <v>0</v>
      </c>
      <c r="X207">
        <v>343715463.46000004</v>
      </c>
      <c r="Z207" s="270" t="str">
        <f t="shared" si="30"/>
        <v>4</v>
      </c>
      <c r="AA207" s="265" t="str">
        <f t="shared" si="31"/>
        <v>4</v>
      </c>
      <c r="AB207" s="265" t="str">
        <f t="shared" si="32"/>
        <v>1</v>
      </c>
      <c r="AC207" s="272" t="s">
        <v>1469</v>
      </c>
      <c r="AD207" s="272" t="s">
        <v>1489</v>
      </c>
      <c r="AE207" s="240" t="s">
        <v>1555</v>
      </c>
    </row>
    <row r="208" spans="1:31" ht="24" x14ac:dyDescent="0.25">
      <c r="A208" t="s">
        <v>623</v>
      </c>
      <c r="B208" t="str">
        <f t="shared" si="33"/>
        <v>26</v>
      </c>
      <c r="C208" s="95" t="str">
        <f t="shared" si="26"/>
        <v>104</v>
      </c>
      <c r="D208" t="str">
        <f t="shared" si="28"/>
        <v>OPP26104</v>
      </c>
      <c r="E208">
        <v>26</v>
      </c>
      <c r="F208">
        <v>1</v>
      </c>
      <c r="G208">
        <v>3</v>
      </c>
      <c r="H208">
        <v>81</v>
      </c>
      <c r="I208">
        <v>52</v>
      </c>
      <c r="J208">
        <v>1</v>
      </c>
      <c r="K208">
        <v>104</v>
      </c>
      <c r="L208">
        <v>1</v>
      </c>
      <c r="M208" t="s">
        <v>1130</v>
      </c>
      <c r="N208">
        <v>100000000</v>
      </c>
      <c r="O208">
        <v>0</v>
      </c>
      <c r="P208">
        <v>0</v>
      </c>
      <c r="Q208">
        <v>0</v>
      </c>
      <c r="R208">
        <v>0</v>
      </c>
      <c r="S208" s="23">
        <v>100000000</v>
      </c>
      <c r="T208">
        <v>70780000</v>
      </c>
      <c r="U208" s="252">
        <v>20780000</v>
      </c>
      <c r="V208" s="243">
        <v>0</v>
      </c>
      <c r="W208">
        <v>0</v>
      </c>
      <c r="X208">
        <v>70780000</v>
      </c>
      <c r="Z208" s="270" t="str">
        <f t="shared" si="30"/>
        <v>5</v>
      </c>
      <c r="AA208" s="265" t="str">
        <f t="shared" si="31"/>
        <v>2</v>
      </c>
      <c r="AB208" s="265" t="str">
        <f t="shared" si="32"/>
        <v>1</v>
      </c>
      <c r="AC208" s="240" t="s">
        <v>1465</v>
      </c>
      <c r="AD208" s="273" t="s">
        <v>1492</v>
      </c>
      <c r="AE208" s="267" t="s">
        <v>1558</v>
      </c>
    </row>
    <row r="209" spans="1:31" ht="24" x14ac:dyDescent="0.25">
      <c r="A209" t="s">
        <v>623</v>
      </c>
      <c r="B209" t="str">
        <f t="shared" si="33"/>
        <v>26</v>
      </c>
      <c r="C209" s="95" t="str">
        <f t="shared" si="26"/>
        <v>104</v>
      </c>
      <c r="D209" t="str">
        <f t="shared" si="28"/>
        <v>OPP26104</v>
      </c>
      <c r="E209">
        <v>26</v>
      </c>
      <c r="F209">
        <v>1</v>
      </c>
      <c r="G209">
        <v>3</v>
      </c>
      <c r="H209">
        <v>81</v>
      </c>
      <c r="I209">
        <v>52</v>
      </c>
      <c r="J209">
        <v>1</v>
      </c>
      <c r="K209">
        <v>104</v>
      </c>
      <c r="L209">
        <v>2</v>
      </c>
      <c r="M209" t="s">
        <v>1130</v>
      </c>
      <c r="N209">
        <v>1000000000</v>
      </c>
      <c r="O209">
        <v>0</v>
      </c>
      <c r="P209">
        <v>480000000</v>
      </c>
      <c r="Q209">
        <v>0</v>
      </c>
      <c r="R209">
        <v>0</v>
      </c>
      <c r="S209" s="23">
        <v>1480000000</v>
      </c>
      <c r="T209">
        <v>1480000000</v>
      </c>
      <c r="U209" s="252">
        <v>1480000000</v>
      </c>
      <c r="V209" s="243">
        <v>379797851.63999999</v>
      </c>
      <c r="W209">
        <v>366704613</v>
      </c>
      <c r="X209">
        <v>1100202148.3600001</v>
      </c>
      <c r="Z209" s="270" t="str">
        <f t="shared" si="30"/>
        <v>5</v>
      </c>
      <c r="AA209" s="265" t="str">
        <f t="shared" si="31"/>
        <v>2</v>
      </c>
      <c r="AB209" s="265" t="str">
        <f t="shared" si="32"/>
        <v>1</v>
      </c>
      <c r="AC209" s="240" t="s">
        <v>1465</v>
      </c>
      <c r="AD209" s="273" t="s">
        <v>1492</v>
      </c>
      <c r="AE209" s="267" t="s">
        <v>1558</v>
      </c>
    </row>
    <row r="210" spans="1:31" ht="24" x14ac:dyDescent="0.25">
      <c r="A210" t="s">
        <v>623</v>
      </c>
      <c r="B210" t="str">
        <f t="shared" si="33"/>
        <v>26</v>
      </c>
      <c r="C210" s="95" t="str">
        <f t="shared" si="26"/>
        <v>104</v>
      </c>
      <c r="D210" t="str">
        <f t="shared" si="28"/>
        <v>OPP26104</v>
      </c>
      <c r="E210">
        <v>26</v>
      </c>
      <c r="F210">
        <v>1</v>
      </c>
      <c r="G210">
        <v>3</v>
      </c>
      <c r="H210">
        <v>81</v>
      </c>
      <c r="I210">
        <v>52</v>
      </c>
      <c r="J210">
        <v>1</v>
      </c>
      <c r="K210">
        <v>104</v>
      </c>
      <c r="L210">
        <v>4</v>
      </c>
      <c r="M210" t="s">
        <v>1130</v>
      </c>
      <c r="N210">
        <v>260000000</v>
      </c>
      <c r="O210">
        <v>0</v>
      </c>
      <c r="P210">
        <v>0</v>
      </c>
      <c r="Q210">
        <v>0</v>
      </c>
      <c r="R210">
        <v>0</v>
      </c>
      <c r="S210" s="23">
        <v>260000000</v>
      </c>
      <c r="T210">
        <v>239135322</v>
      </c>
      <c r="U210" s="252">
        <v>239135322</v>
      </c>
      <c r="V210" s="243">
        <v>85154310</v>
      </c>
      <c r="W210">
        <v>8330000</v>
      </c>
      <c r="X210">
        <v>153981012</v>
      </c>
      <c r="Z210" s="270" t="str">
        <f t="shared" si="30"/>
        <v>5</v>
      </c>
      <c r="AA210" s="265" t="str">
        <f t="shared" si="31"/>
        <v>2</v>
      </c>
      <c r="AB210" s="265" t="str">
        <f t="shared" si="32"/>
        <v>1</v>
      </c>
      <c r="AC210" s="240" t="s">
        <v>1465</v>
      </c>
      <c r="AD210" s="273" t="s">
        <v>1492</v>
      </c>
      <c r="AE210" s="267" t="s">
        <v>1558</v>
      </c>
    </row>
    <row r="211" spans="1:31" ht="24" x14ac:dyDescent="0.25">
      <c r="A211" t="s">
        <v>623</v>
      </c>
      <c r="B211" t="str">
        <f t="shared" si="33"/>
        <v>26</v>
      </c>
      <c r="C211" s="95" t="str">
        <f t="shared" si="26"/>
        <v>106</v>
      </c>
      <c r="D211" t="str">
        <f t="shared" si="28"/>
        <v>OPP26106</v>
      </c>
      <c r="E211">
        <v>26</v>
      </c>
      <c r="F211">
        <v>1</v>
      </c>
      <c r="G211">
        <v>3</v>
      </c>
      <c r="H211">
        <v>81</v>
      </c>
      <c r="I211">
        <v>52</v>
      </c>
      <c r="J211">
        <v>1</v>
      </c>
      <c r="K211">
        <v>106</v>
      </c>
      <c r="L211">
        <v>2</v>
      </c>
      <c r="M211" t="s">
        <v>1131</v>
      </c>
      <c r="N211">
        <v>1000000000</v>
      </c>
      <c r="O211">
        <v>0</v>
      </c>
      <c r="P211">
        <v>0</v>
      </c>
      <c r="Q211">
        <v>0</v>
      </c>
      <c r="R211">
        <v>480000000</v>
      </c>
      <c r="S211" s="23">
        <v>520000000</v>
      </c>
      <c r="T211">
        <v>20503631</v>
      </c>
      <c r="U211" s="252">
        <v>20503631</v>
      </c>
      <c r="V211" s="243">
        <v>5000000</v>
      </c>
      <c r="W211">
        <v>5000000</v>
      </c>
      <c r="X211">
        <v>15503631</v>
      </c>
      <c r="Z211" s="270" t="str">
        <f t="shared" si="30"/>
        <v>5</v>
      </c>
      <c r="AA211" s="265" t="str">
        <f t="shared" si="31"/>
        <v>2</v>
      </c>
      <c r="AB211" s="265" t="str">
        <f t="shared" si="32"/>
        <v>1</v>
      </c>
      <c r="AC211" s="240" t="s">
        <v>1465</v>
      </c>
      <c r="AD211" s="273" t="s">
        <v>1492</v>
      </c>
      <c r="AE211" s="267" t="s">
        <v>1558</v>
      </c>
    </row>
    <row r="212" spans="1:31" ht="24" x14ac:dyDescent="0.25">
      <c r="A212" t="s">
        <v>623</v>
      </c>
      <c r="B212" t="str">
        <f t="shared" si="33"/>
        <v>26</v>
      </c>
      <c r="C212" s="95" t="str">
        <f t="shared" si="26"/>
        <v>104</v>
      </c>
      <c r="D212" t="str">
        <f t="shared" si="28"/>
        <v>OPP26104</v>
      </c>
      <c r="E212">
        <v>26</v>
      </c>
      <c r="F212">
        <v>1</v>
      </c>
      <c r="G212">
        <v>3</v>
      </c>
      <c r="H212">
        <v>82</v>
      </c>
      <c r="I212">
        <v>52</v>
      </c>
      <c r="J212">
        <v>1</v>
      </c>
      <c r="K212">
        <v>104</v>
      </c>
      <c r="L212">
        <v>2</v>
      </c>
      <c r="M212" t="s">
        <v>1432</v>
      </c>
      <c r="N212">
        <v>0</v>
      </c>
      <c r="O212">
        <v>0</v>
      </c>
      <c r="P212">
        <v>0</v>
      </c>
      <c r="Q212">
        <v>0</v>
      </c>
      <c r="R212">
        <v>0</v>
      </c>
      <c r="S212" s="23">
        <v>0</v>
      </c>
      <c r="T212">
        <v>0</v>
      </c>
      <c r="U212" s="252">
        <v>0</v>
      </c>
      <c r="V212" s="243">
        <v>0</v>
      </c>
      <c r="W212">
        <v>0</v>
      </c>
      <c r="X212">
        <v>0</v>
      </c>
      <c r="Z212" s="270" t="str">
        <f t="shared" si="30"/>
        <v>5</v>
      </c>
      <c r="AA212" s="265" t="str">
        <f t="shared" si="31"/>
        <v>2</v>
      </c>
      <c r="AB212" s="265" t="str">
        <f t="shared" si="32"/>
        <v>1</v>
      </c>
      <c r="AC212" s="240" t="s">
        <v>1465</v>
      </c>
      <c r="AD212" s="273" t="s">
        <v>1492</v>
      </c>
      <c r="AE212" s="267" t="s">
        <v>1558</v>
      </c>
    </row>
    <row r="213" spans="1:31" x14ac:dyDescent="0.25">
      <c r="A213" t="s">
        <v>623</v>
      </c>
      <c r="B213" t="str">
        <f t="shared" si="33"/>
        <v>26</v>
      </c>
      <c r="C213" s="95" t="str">
        <f t="shared" si="26"/>
        <v>111</v>
      </c>
      <c r="D213" t="str">
        <f t="shared" si="28"/>
        <v>OPP26111</v>
      </c>
      <c r="E213">
        <v>26</v>
      </c>
      <c r="F213">
        <v>1</v>
      </c>
      <c r="G213">
        <v>3</v>
      </c>
      <c r="H213">
        <v>82</v>
      </c>
      <c r="I213">
        <v>53</v>
      </c>
      <c r="J213">
        <v>1</v>
      </c>
      <c r="K213">
        <v>111</v>
      </c>
      <c r="L213">
        <v>2</v>
      </c>
      <c r="M213" t="s">
        <v>1135</v>
      </c>
      <c r="N213">
        <v>0</v>
      </c>
      <c r="O213">
        <v>46386512</v>
      </c>
      <c r="P213">
        <v>0</v>
      </c>
      <c r="Q213">
        <v>0</v>
      </c>
      <c r="R213">
        <v>0</v>
      </c>
      <c r="S213" s="23">
        <v>46386512</v>
      </c>
      <c r="T213">
        <v>0</v>
      </c>
      <c r="U213" s="252">
        <v>0</v>
      </c>
      <c r="V213" s="243">
        <v>0</v>
      </c>
      <c r="W213">
        <v>0</v>
      </c>
      <c r="X213">
        <v>0</v>
      </c>
      <c r="Z213" s="270" t="str">
        <f t="shared" si="30"/>
        <v>5</v>
      </c>
      <c r="AA213" s="265" t="str">
        <f t="shared" si="31"/>
        <v>3</v>
      </c>
      <c r="AB213" s="265" t="str">
        <f t="shared" si="32"/>
        <v>1</v>
      </c>
      <c r="AC213" s="240" t="s">
        <v>1465</v>
      </c>
      <c r="AD213" s="240" t="s">
        <v>1493</v>
      </c>
      <c r="AE213" s="240" t="s">
        <v>1559</v>
      </c>
    </row>
    <row r="214" spans="1:31" x14ac:dyDescent="0.25">
      <c r="A214" t="s">
        <v>623</v>
      </c>
      <c r="B214" t="str">
        <f t="shared" si="33"/>
        <v>26</v>
      </c>
      <c r="C214" s="95" t="str">
        <f t="shared" si="26"/>
        <v>111</v>
      </c>
      <c r="D214" t="str">
        <f t="shared" si="28"/>
        <v>OPP26111</v>
      </c>
      <c r="E214">
        <v>26</v>
      </c>
      <c r="F214">
        <v>1</v>
      </c>
      <c r="G214">
        <v>3</v>
      </c>
      <c r="H214">
        <v>83</v>
      </c>
      <c r="I214">
        <v>53</v>
      </c>
      <c r="J214">
        <v>1</v>
      </c>
      <c r="K214">
        <v>111</v>
      </c>
      <c r="L214">
        <v>2</v>
      </c>
      <c r="M214" t="s">
        <v>1136</v>
      </c>
      <c r="N214">
        <v>0</v>
      </c>
      <c r="O214">
        <v>2</v>
      </c>
      <c r="P214">
        <v>0</v>
      </c>
      <c r="Q214">
        <v>0</v>
      </c>
      <c r="R214">
        <v>0</v>
      </c>
      <c r="S214" s="23">
        <v>2</v>
      </c>
      <c r="T214">
        <v>0</v>
      </c>
      <c r="U214" s="252">
        <v>0</v>
      </c>
      <c r="V214" s="243">
        <v>0</v>
      </c>
      <c r="W214">
        <v>0</v>
      </c>
      <c r="X214">
        <v>0</v>
      </c>
      <c r="Z214" s="270" t="str">
        <f t="shared" si="30"/>
        <v>5</v>
      </c>
      <c r="AA214" s="265" t="str">
        <f t="shared" si="31"/>
        <v>3</v>
      </c>
      <c r="AB214" s="265" t="str">
        <f t="shared" si="32"/>
        <v>1</v>
      </c>
      <c r="AC214" s="240" t="s">
        <v>1465</v>
      </c>
      <c r="AD214" s="240" t="s">
        <v>1493</v>
      </c>
      <c r="AE214" s="240" t="s">
        <v>1559</v>
      </c>
    </row>
    <row r="215" spans="1:31" x14ac:dyDescent="0.25">
      <c r="A215" t="s">
        <v>623</v>
      </c>
      <c r="B215" t="str">
        <f t="shared" si="33"/>
        <v>26</v>
      </c>
      <c r="C215" s="95" t="str">
        <f t="shared" si="26"/>
        <v>111</v>
      </c>
      <c r="D215" t="str">
        <f t="shared" si="28"/>
        <v>OPP26111</v>
      </c>
      <c r="E215">
        <v>26</v>
      </c>
      <c r="F215">
        <v>1</v>
      </c>
      <c r="G215">
        <v>3</v>
      </c>
      <c r="H215">
        <v>83</v>
      </c>
      <c r="I215">
        <v>53</v>
      </c>
      <c r="J215">
        <v>1</v>
      </c>
      <c r="K215">
        <v>111</v>
      </c>
      <c r="L215">
        <v>12</v>
      </c>
      <c r="M215" t="s">
        <v>1433</v>
      </c>
      <c r="N215">
        <v>0</v>
      </c>
      <c r="O215">
        <v>18026486</v>
      </c>
      <c r="P215">
        <v>0</v>
      </c>
      <c r="Q215">
        <v>0</v>
      </c>
      <c r="R215">
        <v>0</v>
      </c>
      <c r="S215" s="23">
        <v>18026486</v>
      </c>
      <c r="T215">
        <v>0</v>
      </c>
      <c r="U215" s="252">
        <v>0</v>
      </c>
      <c r="V215" s="243">
        <v>0</v>
      </c>
      <c r="W215">
        <v>0</v>
      </c>
      <c r="X215">
        <v>0</v>
      </c>
      <c r="Z215" s="270" t="str">
        <f t="shared" si="30"/>
        <v>5</v>
      </c>
      <c r="AA215" s="265" t="str">
        <f t="shared" si="31"/>
        <v>3</v>
      </c>
      <c r="AB215" s="265" t="str">
        <f t="shared" si="32"/>
        <v>1</v>
      </c>
      <c r="AC215" s="240" t="s">
        <v>1465</v>
      </c>
      <c r="AD215" s="240" t="s">
        <v>1493</v>
      </c>
      <c r="AE215" s="240" t="s">
        <v>1559</v>
      </c>
    </row>
    <row r="216" spans="1:31" ht="24" x14ac:dyDescent="0.25">
      <c r="A216" t="s">
        <v>623</v>
      </c>
      <c r="B216" t="str">
        <f t="shared" si="33"/>
        <v>26</v>
      </c>
      <c r="C216" s="95" t="str">
        <f t="shared" si="26"/>
        <v>104</v>
      </c>
      <c r="D216" t="str">
        <f t="shared" si="28"/>
        <v>OPP26104</v>
      </c>
      <c r="E216">
        <v>26</v>
      </c>
      <c r="F216">
        <v>1</v>
      </c>
      <c r="G216">
        <v>3</v>
      </c>
      <c r="H216">
        <v>85</v>
      </c>
      <c r="I216">
        <v>52</v>
      </c>
      <c r="J216">
        <v>1</v>
      </c>
      <c r="K216">
        <v>104</v>
      </c>
      <c r="L216">
        <v>1</v>
      </c>
      <c r="M216" t="s">
        <v>1434</v>
      </c>
      <c r="N216">
        <v>0</v>
      </c>
      <c r="O216">
        <v>0</v>
      </c>
      <c r="P216">
        <v>0</v>
      </c>
      <c r="Q216">
        <v>0</v>
      </c>
      <c r="R216">
        <v>0</v>
      </c>
      <c r="S216" s="23">
        <v>0</v>
      </c>
      <c r="T216">
        <v>0</v>
      </c>
      <c r="U216" s="252">
        <v>0</v>
      </c>
      <c r="V216" s="243">
        <v>0</v>
      </c>
      <c r="W216">
        <v>0</v>
      </c>
      <c r="X216">
        <v>0</v>
      </c>
      <c r="Z216" s="270" t="str">
        <f t="shared" si="30"/>
        <v>5</v>
      </c>
      <c r="AA216" s="265" t="str">
        <f t="shared" si="31"/>
        <v>2</v>
      </c>
      <c r="AB216" s="265" t="str">
        <f t="shared" si="32"/>
        <v>1</v>
      </c>
      <c r="AC216" s="240" t="s">
        <v>1465</v>
      </c>
      <c r="AD216" s="273" t="s">
        <v>1492</v>
      </c>
      <c r="AE216" s="267" t="s">
        <v>1558</v>
      </c>
    </row>
    <row r="217" spans="1:31" ht="24" x14ac:dyDescent="0.25">
      <c r="A217" t="s">
        <v>623</v>
      </c>
      <c r="B217" t="str">
        <f t="shared" si="33"/>
        <v>26</v>
      </c>
      <c r="C217" s="95" t="str">
        <f t="shared" si="26"/>
        <v>104</v>
      </c>
      <c r="D217" t="str">
        <f t="shared" si="28"/>
        <v>OPP26104</v>
      </c>
      <c r="E217">
        <v>26</v>
      </c>
      <c r="F217">
        <v>1</v>
      </c>
      <c r="G217">
        <v>3</v>
      </c>
      <c r="H217">
        <v>85</v>
      </c>
      <c r="I217">
        <v>52</v>
      </c>
      <c r="J217">
        <v>1</v>
      </c>
      <c r="K217">
        <v>104</v>
      </c>
      <c r="L217">
        <v>2</v>
      </c>
      <c r="M217" t="s">
        <v>1432</v>
      </c>
      <c r="N217">
        <v>0</v>
      </c>
      <c r="O217">
        <v>152530143</v>
      </c>
      <c r="P217">
        <v>0</v>
      </c>
      <c r="Q217">
        <v>0</v>
      </c>
      <c r="R217">
        <v>0</v>
      </c>
      <c r="S217" s="23">
        <v>152530143</v>
      </c>
      <c r="T217">
        <v>0</v>
      </c>
      <c r="U217" s="252">
        <v>0</v>
      </c>
      <c r="V217" s="243">
        <v>0</v>
      </c>
      <c r="W217">
        <v>0</v>
      </c>
      <c r="X217">
        <v>0</v>
      </c>
      <c r="Z217" s="270" t="str">
        <f t="shared" si="30"/>
        <v>5</v>
      </c>
      <c r="AA217" s="265" t="str">
        <f t="shared" si="31"/>
        <v>2</v>
      </c>
      <c r="AB217" s="265" t="str">
        <f t="shared" si="32"/>
        <v>1</v>
      </c>
      <c r="AC217" s="240" t="s">
        <v>1465</v>
      </c>
      <c r="AD217" s="273" t="s">
        <v>1492</v>
      </c>
      <c r="AE217" s="267" t="s">
        <v>1558</v>
      </c>
    </row>
    <row r="218" spans="1:31" x14ac:dyDescent="0.25">
      <c r="A218" t="s">
        <v>623</v>
      </c>
      <c r="B218" t="str">
        <f t="shared" si="33"/>
        <v>26</v>
      </c>
      <c r="C218" s="95" t="str">
        <f t="shared" si="26"/>
        <v>125</v>
      </c>
      <c r="D218" t="str">
        <f t="shared" si="28"/>
        <v>OPP26125</v>
      </c>
      <c r="E218">
        <v>26</v>
      </c>
      <c r="F218">
        <v>1</v>
      </c>
      <c r="G218">
        <v>3</v>
      </c>
      <c r="H218">
        <v>85</v>
      </c>
      <c r="I218">
        <v>54</v>
      </c>
      <c r="J218">
        <v>1</v>
      </c>
      <c r="K218" s="96">
        <v>125</v>
      </c>
      <c r="L218">
        <v>6</v>
      </c>
      <c r="M218" t="s">
        <v>1435</v>
      </c>
      <c r="N218">
        <v>0</v>
      </c>
      <c r="O218">
        <v>40000</v>
      </c>
      <c r="P218">
        <v>0</v>
      </c>
      <c r="Q218">
        <v>0</v>
      </c>
      <c r="R218">
        <v>0</v>
      </c>
      <c r="S218" s="23">
        <v>40000</v>
      </c>
      <c r="T218">
        <v>0</v>
      </c>
      <c r="U218" s="252">
        <v>0</v>
      </c>
      <c r="V218" s="243">
        <v>0</v>
      </c>
      <c r="W218">
        <v>0</v>
      </c>
      <c r="X218">
        <v>0</v>
      </c>
      <c r="Z218" s="270" t="str">
        <f t="shared" si="30"/>
        <v>5</v>
      </c>
      <c r="AA218" s="265" t="str">
        <f t="shared" si="31"/>
        <v>4</v>
      </c>
      <c r="AB218" s="265" t="str">
        <f t="shared" si="32"/>
        <v>1</v>
      </c>
      <c r="AC218" s="240" t="s">
        <v>1465</v>
      </c>
      <c r="AD218" s="272" t="s">
        <v>1494</v>
      </c>
      <c r="AE218" s="240" t="s">
        <v>1561</v>
      </c>
    </row>
    <row r="219" spans="1:31" x14ac:dyDescent="0.25">
      <c r="A219" t="s">
        <v>860</v>
      </c>
      <c r="B219" t="str">
        <f t="shared" si="33"/>
        <v>27</v>
      </c>
      <c r="C219" s="95" t="str">
        <f t="shared" si="26"/>
        <v>029</v>
      </c>
      <c r="D219" t="str">
        <f t="shared" si="28"/>
        <v>MUJ27029</v>
      </c>
      <c r="E219">
        <v>27</v>
      </c>
      <c r="F219">
        <v>1</v>
      </c>
      <c r="G219">
        <v>3</v>
      </c>
      <c r="H219">
        <v>11</v>
      </c>
      <c r="I219">
        <v>13</v>
      </c>
      <c r="J219">
        <v>1</v>
      </c>
      <c r="K219" s="96" t="s">
        <v>242</v>
      </c>
      <c r="L219">
        <v>4</v>
      </c>
      <c r="M219" t="s">
        <v>1097</v>
      </c>
      <c r="N219">
        <v>59000000</v>
      </c>
      <c r="O219">
        <v>0</v>
      </c>
      <c r="P219">
        <v>0</v>
      </c>
      <c r="Q219">
        <v>0</v>
      </c>
      <c r="R219">
        <v>0</v>
      </c>
      <c r="S219" s="23">
        <v>59000000</v>
      </c>
      <c r="T219">
        <v>0</v>
      </c>
      <c r="U219" s="252">
        <v>0</v>
      </c>
      <c r="V219" s="243">
        <v>0</v>
      </c>
      <c r="W219">
        <v>0</v>
      </c>
      <c r="X219">
        <v>0</v>
      </c>
      <c r="Z219" s="270" t="str">
        <f t="shared" si="30"/>
        <v>1</v>
      </c>
      <c r="AA219" s="265" t="str">
        <f t="shared" si="31"/>
        <v>3</v>
      </c>
      <c r="AB219" s="265" t="str">
        <f t="shared" si="32"/>
        <v>1</v>
      </c>
      <c r="AC219" s="273" t="s">
        <v>1463</v>
      </c>
      <c r="AD219" s="274" t="s">
        <v>1473</v>
      </c>
      <c r="AE219" s="282" t="s">
        <v>1512</v>
      </c>
    </row>
    <row r="220" spans="1:31" x14ac:dyDescent="0.25">
      <c r="A220" t="s">
        <v>860</v>
      </c>
      <c r="B220" t="str">
        <f t="shared" si="33"/>
        <v>27</v>
      </c>
      <c r="C220" s="95" t="str">
        <f t="shared" si="26"/>
        <v>032</v>
      </c>
      <c r="D220" t="str">
        <f t="shared" si="28"/>
        <v>MUJ27032</v>
      </c>
      <c r="E220">
        <v>27</v>
      </c>
      <c r="F220">
        <v>1</v>
      </c>
      <c r="G220">
        <v>3</v>
      </c>
      <c r="H220">
        <v>11</v>
      </c>
      <c r="I220">
        <v>13</v>
      </c>
      <c r="J220">
        <v>5</v>
      </c>
      <c r="K220" s="96" t="s">
        <v>248</v>
      </c>
      <c r="L220">
        <v>3</v>
      </c>
      <c r="M220" t="s">
        <v>1139</v>
      </c>
      <c r="N220">
        <v>0</v>
      </c>
      <c r="O220">
        <v>0</v>
      </c>
      <c r="P220">
        <v>10000000</v>
      </c>
      <c r="Q220">
        <v>0</v>
      </c>
      <c r="R220">
        <v>0</v>
      </c>
      <c r="S220" s="23">
        <v>10000000</v>
      </c>
      <c r="T220">
        <v>10000000</v>
      </c>
      <c r="U220" s="252">
        <v>0</v>
      </c>
      <c r="V220" s="243">
        <v>0</v>
      </c>
      <c r="W220">
        <v>0</v>
      </c>
      <c r="X220">
        <v>10000000</v>
      </c>
      <c r="Z220" s="270" t="str">
        <f t="shared" si="30"/>
        <v>1</v>
      </c>
      <c r="AA220" s="265" t="str">
        <f t="shared" si="31"/>
        <v>3</v>
      </c>
      <c r="AB220" s="265" t="str">
        <f t="shared" si="32"/>
        <v>5</v>
      </c>
      <c r="AC220" s="273" t="s">
        <v>1463</v>
      </c>
      <c r="AD220" s="274" t="s">
        <v>1473</v>
      </c>
      <c r="AE220" s="283" t="s">
        <v>1513</v>
      </c>
    </row>
    <row r="221" spans="1:31" x14ac:dyDescent="0.25">
      <c r="A221" t="s">
        <v>860</v>
      </c>
      <c r="B221" t="str">
        <f t="shared" si="33"/>
        <v>27</v>
      </c>
      <c r="C221" s="95" t="str">
        <f t="shared" si="26"/>
        <v>032</v>
      </c>
      <c r="D221" t="str">
        <f t="shared" si="28"/>
        <v>MUJ27032</v>
      </c>
      <c r="E221">
        <v>27</v>
      </c>
      <c r="F221">
        <v>1</v>
      </c>
      <c r="G221">
        <v>3</v>
      </c>
      <c r="H221">
        <v>11</v>
      </c>
      <c r="I221">
        <v>13</v>
      </c>
      <c r="J221">
        <v>5</v>
      </c>
      <c r="K221" s="96" t="s">
        <v>248</v>
      </c>
      <c r="L221">
        <v>4</v>
      </c>
      <c r="M221" t="s">
        <v>1139</v>
      </c>
      <c r="N221">
        <v>140000000</v>
      </c>
      <c r="O221">
        <v>0</v>
      </c>
      <c r="P221">
        <v>0</v>
      </c>
      <c r="Q221">
        <v>0</v>
      </c>
      <c r="R221">
        <v>10000000</v>
      </c>
      <c r="S221" s="23">
        <v>130000000</v>
      </c>
      <c r="T221">
        <v>126000000</v>
      </c>
      <c r="U221" s="252">
        <v>0</v>
      </c>
      <c r="V221" s="243">
        <v>0</v>
      </c>
      <c r="W221">
        <v>0</v>
      </c>
      <c r="X221">
        <v>126000000</v>
      </c>
      <c r="Z221" s="270" t="str">
        <f t="shared" si="30"/>
        <v>1</v>
      </c>
      <c r="AA221" s="265" t="str">
        <f t="shared" si="31"/>
        <v>3</v>
      </c>
      <c r="AB221" s="265" t="str">
        <f t="shared" si="32"/>
        <v>5</v>
      </c>
      <c r="AC221" s="273" t="s">
        <v>1463</v>
      </c>
      <c r="AD221" s="274" t="s">
        <v>1473</v>
      </c>
      <c r="AE221" s="283" t="s">
        <v>1513</v>
      </c>
    </row>
    <row r="222" spans="1:31" x14ac:dyDescent="0.25">
      <c r="A222" t="s">
        <v>860</v>
      </c>
      <c r="B222" t="str">
        <f t="shared" si="33"/>
        <v>27</v>
      </c>
      <c r="C222" s="95" t="str">
        <f t="shared" si="26"/>
        <v>031</v>
      </c>
      <c r="D222" t="str">
        <f t="shared" si="28"/>
        <v>MUJ27031</v>
      </c>
      <c r="E222">
        <v>27</v>
      </c>
      <c r="F222">
        <v>1</v>
      </c>
      <c r="G222">
        <v>3</v>
      </c>
      <c r="H222">
        <v>11</v>
      </c>
      <c r="I222">
        <v>13</v>
      </c>
      <c r="J222">
        <v>7</v>
      </c>
      <c r="K222" s="96" t="s">
        <v>246</v>
      </c>
      <c r="L222">
        <v>4</v>
      </c>
      <c r="M222" t="s">
        <v>1140</v>
      </c>
      <c r="N222">
        <v>91670000</v>
      </c>
      <c r="O222">
        <v>0</v>
      </c>
      <c r="P222">
        <v>0</v>
      </c>
      <c r="Q222">
        <v>0</v>
      </c>
      <c r="R222">
        <v>0</v>
      </c>
      <c r="S222" s="23">
        <v>91670000</v>
      </c>
      <c r="T222">
        <v>90000000</v>
      </c>
      <c r="U222" s="252">
        <v>5000000</v>
      </c>
      <c r="V222" s="243">
        <v>0</v>
      </c>
      <c r="W222">
        <v>0</v>
      </c>
      <c r="X222">
        <v>90000000</v>
      </c>
      <c r="Z222" s="270" t="str">
        <f t="shared" si="30"/>
        <v>1</v>
      </c>
      <c r="AA222" s="265" t="str">
        <f t="shared" si="31"/>
        <v>3</v>
      </c>
      <c r="AB222" s="265" t="str">
        <f t="shared" si="32"/>
        <v>7</v>
      </c>
      <c r="AC222" s="273" t="s">
        <v>1463</v>
      </c>
      <c r="AD222" s="274" t="s">
        <v>1473</v>
      </c>
      <c r="AE222" s="282" t="s">
        <v>1518</v>
      </c>
    </row>
    <row r="223" spans="1:31" x14ac:dyDescent="0.25">
      <c r="A223" t="s">
        <v>860</v>
      </c>
      <c r="B223" t="str">
        <f t="shared" si="33"/>
        <v>27</v>
      </c>
      <c r="C223" s="95" t="str">
        <f t="shared" ref="C223:C286" si="34">RIGHT(K223,3)</f>
        <v>019</v>
      </c>
      <c r="D223" t="str">
        <f t="shared" si="28"/>
        <v>MUJ27019</v>
      </c>
      <c r="E223">
        <v>27</v>
      </c>
      <c r="F223">
        <v>1</v>
      </c>
      <c r="G223">
        <v>3</v>
      </c>
      <c r="H223">
        <v>11</v>
      </c>
      <c r="I223">
        <v>13</v>
      </c>
      <c r="J223">
        <v>9</v>
      </c>
      <c r="K223" s="96" t="s">
        <v>234</v>
      </c>
      <c r="L223">
        <v>4</v>
      </c>
      <c r="M223" t="s">
        <v>1141</v>
      </c>
      <c r="N223">
        <v>50000000</v>
      </c>
      <c r="O223">
        <v>0</v>
      </c>
      <c r="P223">
        <v>0</v>
      </c>
      <c r="Q223">
        <v>0</v>
      </c>
      <c r="R223">
        <v>0</v>
      </c>
      <c r="S223" s="23">
        <v>50000000</v>
      </c>
      <c r="T223">
        <v>0</v>
      </c>
      <c r="U223" s="252">
        <v>0</v>
      </c>
      <c r="V223" s="243">
        <v>0</v>
      </c>
      <c r="W223">
        <v>0</v>
      </c>
      <c r="X223">
        <v>0</v>
      </c>
      <c r="Z223" s="270" t="str">
        <f t="shared" si="30"/>
        <v>1</v>
      </c>
      <c r="AA223" s="265" t="str">
        <f t="shared" si="31"/>
        <v>3</v>
      </c>
      <c r="AB223" s="265" t="str">
        <f t="shared" si="32"/>
        <v>9</v>
      </c>
      <c r="AC223" s="273" t="s">
        <v>1463</v>
      </c>
      <c r="AD223" s="274" t="s">
        <v>1473</v>
      </c>
      <c r="AE223" s="282" t="s">
        <v>1519</v>
      </c>
    </row>
    <row r="224" spans="1:31" x14ac:dyDescent="0.25">
      <c r="A224" t="s">
        <v>860</v>
      </c>
      <c r="B224" t="str">
        <f t="shared" si="33"/>
        <v>27</v>
      </c>
      <c r="C224" s="95" t="str">
        <f t="shared" si="34"/>
        <v>072</v>
      </c>
      <c r="D224" t="str">
        <f t="shared" si="28"/>
        <v>MUJ27072</v>
      </c>
      <c r="E224">
        <v>27</v>
      </c>
      <c r="F224">
        <v>1</v>
      </c>
      <c r="G224">
        <v>3</v>
      </c>
      <c r="H224">
        <v>11</v>
      </c>
      <c r="I224">
        <v>43</v>
      </c>
      <c r="J224">
        <v>3</v>
      </c>
      <c r="K224" s="96" t="s">
        <v>190</v>
      </c>
      <c r="L224">
        <v>4</v>
      </c>
      <c r="M224" t="s">
        <v>1142</v>
      </c>
      <c r="N224">
        <v>50000000</v>
      </c>
      <c r="O224">
        <v>0</v>
      </c>
      <c r="P224">
        <v>0</v>
      </c>
      <c r="Q224">
        <v>0</v>
      </c>
      <c r="R224">
        <v>0</v>
      </c>
      <c r="S224" s="23">
        <v>50000000</v>
      </c>
      <c r="T224">
        <v>0</v>
      </c>
      <c r="U224" s="252">
        <v>0</v>
      </c>
      <c r="V224" s="243">
        <v>0</v>
      </c>
      <c r="W224">
        <v>0</v>
      </c>
      <c r="X224">
        <v>0</v>
      </c>
      <c r="Z224" s="270" t="str">
        <f t="shared" si="30"/>
        <v>4</v>
      </c>
      <c r="AA224" s="265" t="str">
        <f t="shared" si="31"/>
        <v>3</v>
      </c>
      <c r="AB224" s="265" t="str">
        <f t="shared" si="32"/>
        <v>3</v>
      </c>
      <c r="AC224" s="272" t="s">
        <v>1469</v>
      </c>
      <c r="AD224" s="240" t="s">
        <v>1488</v>
      </c>
      <c r="AE224" s="240" t="s">
        <v>1142</v>
      </c>
    </row>
    <row r="225" spans="1:31" x14ac:dyDescent="0.25">
      <c r="A225" t="s">
        <v>860</v>
      </c>
      <c r="B225" t="str">
        <f t="shared" si="33"/>
        <v>27</v>
      </c>
      <c r="C225" s="95" t="str">
        <f t="shared" si="34"/>
        <v>042</v>
      </c>
      <c r="D225" t="str">
        <f t="shared" si="28"/>
        <v>MUJ27042</v>
      </c>
      <c r="E225">
        <v>27</v>
      </c>
      <c r="F225">
        <v>1</v>
      </c>
      <c r="G225">
        <v>3</v>
      </c>
      <c r="H225">
        <v>81</v>
      </c>
      <c r="I225">
        <v>34</v>
      </c>
      <c r="J225">
        <v>2</v>
      </c>
      <c r="K225" s="96" t="s">
        <v>864</v>
      </c>
      <c r="L225">
        <v>4</v>
      </c>
      <c r="M225" t="s">
        <v>69</v>
      </c>
      <c r="N225">
        <v>125000000</v>
      </c>
      <c r="O225">
        <v>0</v>
      </c>
      <c r="P225">
        <v>0</v>
      </c>
      <c r="Q225">
        <v>0</v>
      </c>
      <c r="R225">
        <v>0</v>
      </c>
      <c r="S225" s="23">
        <v>125000000</v>
      </c>
      <c r="T225">
        <v>30000000</v>
      </c>
      <c r="U225" s="252">
        <v>0</v>
      </c>
      <c r="V225" s="243">
        <v>0</v>
      </c>
      <c r="W225">
        <v>0</v>
      </c>
      <c r="X225">
        <v>30000000</v>
      </c>
      <c r="Z225" s="270" t="str">
        <f t="shared" si="30"/>
        <v>3</v>
      </c>
      <c r="AA225" s="265" t="str">
        <f t="shared" si="31"/>
        <v>4</v>
      </c>
      <c r="AB225" s="265" t="str">
        <f t="shared" si="32"/>
        <v>2</v>
      </c>
      <c r="AC225" s="240" t="s">
        <v>1468</v>
      </c>
      <c r="AD225" s="274" t="s">
        <v>1485</v>
      </c>
      <c r="AE225" s="240" t="s">
        <v>1545</v>
      </c>
    </row>
    <row r="226" spans="1:31" x14ac:dyDescent="0.25">
      <c r="A226" t="s">
        <v>624</v>
      </c>
      <c r="B226" t="str">
        <f t="shared" si="33"/>
        <v>28</v>
      </c>
      <c r="C226" s="95" t="str">
        <f t="shared" si="34"/>
        <v>003</v>
      </c>
      <c r="D226" t="str">
        <f t="shared" si="28"/>
        <v>EDU28003</v>
      </c>
      <c r="E226">
        <v>28</v>
      </c>
      <c r="F226">
        <v>1</v>
      </c>
      <c r="G226">
        <v>3</v>
      </c>
      <c r="H226">
        <v>11</v>
      </c>
      <c r="I226">
        <v>11</v>
      </c>
      <c r="J226">
        <v>2</v>
      </c>
      <c r="K226" s="96" t="s">
        <v>184</v>
      </c>
      <c r="L226">
        <v>4</v>
      </c>
      <c r="M226" t="s">
        <v>1143</v>
      </c>
      <c r="N226">
        <v>50000000</v>
      </c>
      <c r="O226">
        <v>0</v>
      </c>
      <c r="P226">
        <v>0</v>
      </c>
      <c r="Q226">
        <v>0</v>
      </c>
      <c r="R226">
        <v>0</v>
      </c>
      <c r="S226" s="23">
        <v>50000000</v>
      </c>
      <c r="T226">
        <v>10000000</v>
      </c>
      <c r="U226" s="252">
        <v>10000000</v>
      </c>
      <c r="V226" s="243">
        <v>0</v>
      </c>
      <c r="W226">
        <v>0</v>
      </c>
      <c r="X226">
        <v>10000000</v>
      </c>
      <c r="Z226" s="270" t="str">
        <f t="shared" si="30"/>
        <v>1</v>
      </c>
      <c r="AA226" s="265" t="str">
        <f t="shared" si="31"/>
        <v>1</v>
      </c>
      <c r="AB226" s="265" t="str">
        <f t="shared" si="32"/>
        <v>2</v>
      </c>
      <c r="AC226" s="273" t="s">
        <v>1463</v>
      </c>
      <c r="AD226" s="274" t="s">
        <v>1476</v>
      </c>
      <c r="AE226" s="273" t="s">
        <v>1498</v>
      </c>
    </row>
    <row r="227" spans="1:31" x14ac:dyDescent="0.25">
      <c r="A227" t="s">
        <v>624</v>
      </c>
      <c r="B227" t="str">
        <f t="shared" si="33"/>
        <v>28</v>
      </c>
      <c r="C227" s="95" t="str">
        <f t="shared" si="34"/>
        <v>010</v>
      </c>
      <c r="D227" t="str">
        <f t="shared" si="28"/>
        <v>EDU28010</v>
      </c>
      <c r="E227">
        <v>28</v>
      </c>
      <c r="F227">
        <v>1</v>
      </c>
      <c r="G227">
        <v>3</v>
      </c>
      <c r="H227">
        <v>11</v>
      </c>
      <c r="I227">
        <v>11</v>
      </c>
      <c r="J227">
        <v>2</v>
      </c>
      <c r="K227" s="96" t="s">
        <v>186</v>
      </c>
      <c r="L227">
        <v>3</v>
      </c>
      <c r="M227" t="s">
        <v>1144</v>
      </c>
      <c r="N227">
        <v>43000000</v>
      </c>
      <c r="O227">
        <v>0</v>
      </c>
      <c r="P227">
        <v>0</v>
      </c>
      <c r="Q227">
        <v>0</v>
      </c>
      <c r="R227">
        <v>0</v>
      </c>
      <c r="S227" s="23">
        <v>43000000</v>
      </c>
      <c r="T227">
        <v>36500000</v>
      </c>
      <c r="U227" s="252">
        <v>0</v>
      </c>
      <c r="V227" s="243">
        <v>0</v>
      </c>
      <c r="W227">
        <v>0</v>
      </c>
      <c r="X227">
        <v>36500000</v>
      </c>
      <c r="Z227" s="270" t="str">
        <f t="shared" si="30"/>
        <v>1</v>
      </c>
      <c r="AA227" s="265" t="str">
        <f t="shared" si="31"/>
        <v>1</v>
      </c>
      <c r="AB227" s="265" t="str">
        <f t="shared" si="32"/>
        <v>2</v>
      </c>
      <c r="AC227" s="273" t="s">
        <v>1463</v>
      </c>
      <c r="AD227" s="274" t="s">
        <v>1476</v>
      </c>
      <c r="AE227" s="273" t="s">
        <v>1498</v>
      </c>
    </row>
    <row r="228" spans="1:31" x14ac:dyDescent="0.25">
      <c r="A228" t="s">
        <v>624</v>
      </c>
      <c r="B228" t="str">
        <f t="shared" si="33"/>
        <v>28</v>
      </c>
      <c r="C228" s="95" t="str">
        <f t="shared" si="34"/>
        <v>009</v>
      </c>
      <c r="D228" t="str">
        <f t="shared" si="28"/>
        <v>EDU28009</v>
      </c>
      <c r="E228">
        <v>28</v>
      </c>
      <c r="F228">
        <v>1</v>
      </c>
      <c r="G228">
        <v>3</v>
      </c>
      <c r="H228">
        <v>11</v>
      </c>
      <c r="I228">
        <v>11</v>
      </c>
      <c r="J228">
        <v>3</v>
      </c>
      <c r="K228" s="96" t="s">
        <v>165</v>
      </c>
      <c r="L228">
        <v>35</v>
      </c>
      <c r="M228" t="s">
        <v>1145</v>
      </c>
      <c r="N228">
        <v>236000000</v>
      </c>
      <c r="O228">
        <v>0</v>
      </c>
      <c r="P228">
        <v>0</v>
      </c>
      <c r="Q228">
        <v>0</v>
      </c>
      <c r="R228">
        <v>0</v>
      </c>
      <c r="S228" s="23">
        <v>236000000</v>
      </c>
      <c r="T228">
        <v>136732236</v>
      </c>
      <c r="U228" s="252">
        <v>136732236</v>
      </c>
      <c r="V228" s="243">
        <v>33578021</v>
      </c>
      <c r="W228">
        <v>33578021</v>
      </c>
      <c r="X228">
        <v>103154215</v>
      </c>
      <c r="Z228" s="270" t="str">
        <f t="shared" si="30"/>
        <v>1</v>
      </c>
      <c r="AA228" s="265" t="str">
        <f t="shared" si="31"/>
        <v>1</v>
      </c>
      <c r="AB228" s="265" t="str">
        <f t="shared" si="32"/>
        <v>3</v>
      </c>
      <c r="AC228" s="273" t="s">
        <v>1463</v>
      </c>
      <c r="AD228" s="274" t="s">
        <v>1476</v>
      </c>
      <c r="AE228" s="240" t="s">
        <v>1499</v>
      </c>
    </row>
    <row r="229" spans="1:31" x14ac:dyDescent="0.25">
      <c r="A229" t="s">
        <v>624</v>
      </c>
      <c r="B229" t="str">
        <f t="shared" si="33"/>
        <v>28</v>
      </c>
      <c r="C229" s="95" t="str">
        <f t="shared" si="34"/>
        <v>009</v>
      </c>
      <c r="D229" t="str">
        <f t="shared" si="28"/>
        <v>EDU28009</v>
      </c>
      <c r="E229">
        <v>28</v>
      </c>
      <c r="F229">
        <v>1</v>
      </c>
      <c r="G229">
        <v>3</v>
      </c>
      <c r="H229">
        <v>11</v>
      </c>
      <c r="I229">
        <v>11</v>
      </c>
      <c r="J229">
        <v>3</v>
      </c>
      <c r="K229" s="96" t="s">
        <v>165</v>
      </c>
      <c r="L229">
        <v>55</v>
      </c>
      <c r="M229" t="s">
        <v>1146</v>
      </c>
      <c r="N229">
        <v>18000000</v>
      </c>
      <c r="O229">
        <v>0</v>
      </c>
      <c r="P229">
        <v>0</v>
      </c>
      <c r="Q229">
        <v>0</v>
      </c>
      <c r="R229">
        <v>0</v>
      </c>
      <c r="S229" s="23">
        <v>18000000</v>
      </c>
      <c r="T229">
        <v>0</v>
      </c>
      <c r="U229" s="252">
        <v>0</v>
      </c>
      <c r="V229" s="243">
        <v>0</v>
      </c>
      <c r="W229">
        <v>0</v>
      </c>
      <c r="X229">
        <v>0</v>
      </c>
      <c r="Z229" s="270" t="str">
        <f t="shared" si="30"/>
        <v>1</v>
      </c>
      <c r="AA229" s="265" t="str">
        <f t="shared" si="31"/>
        <v>1</v>
      </c>
      <c r="AB229" s="265" t="str">
        <f t="shared" si="32"/>
        <v>3</v>
      </c>
      <c r="AC229" s="273" t="s">
        <v>1463</v>
      </c>
      <c r="AD229" s="274" t="s">
        <v>1476</v>
      </c>
      <c r="AE229" s="240" t="s">
        <v>1499</v>
      </c>
    </row>
    <row r="230" spans="1:31" x14ac:dyDescent="0.25">
      <c r="A230" t="s">
        <v>624</v>
      </c>
      <c r="B230" t="str">
        <f t="shared" si="33"/>
        <v>28</v>
      </c>
      <c r="C230" s="95" t="str">
        <f t="shared" si="34"/>
        <v>010</v>
      </c>
      <c r="D230" t="str">
        <f t="shared" si="28"/>
        <v>EDU28010</v>
      </c>
      <c r="E230">
        <v>28</v>
      </c>
      <c r="F230">
        <v>1</v>
      </c>
      <c r="G230">
        <v>3</v>
      </c>
      <c r="H230">
        <v>33</v>
      </c>
      <c r="I230">
        <v>11</v>
      </c>
      <c r="J230">
        <v>2</v>
      </c>
      <c r="K230" s="96" t="s">
        <v>186</v>
      </c>
      <c r="L230">
        <v>3</v>
      </c>
      <c r="M230" t="s">
        <v>1144</v>
      </c>
      <c r="N230">
        <v>53500000</v>
      </c>
      <c r="O230">
        <v>0</v>
      </c>
      <c r="P230">
        <v>0</v>
      </c>
      <c r="Q230">
        <v>0</v>
      </c>
      <c r="R230">
        <v>0</v>
      </c>
      <c r="S230" s="23">
        <v>53500000</v>
      </c>
      <c r="T230">
        <v>45475000</v>
      </c>
      <c r="U230" s="252">
        <v>0</v>
      </c>
      <c r="V230" s="243">
        <v>0</v>
      </c>
      <c r="W230">
        <v>0</v>
      </c>
      <c r="X230">
        <v>45475000</v>
      </c>
      <c r="Z230" s="270" t="str">
        <f t="shared" si="30"/>
        <v>1</v>
      </c>
      <c r="AA230" s="265" t="str">
        <f t="shared" si="31"/>
        <v>1</v>
      </c>
      <c r="AB230" s="265" t="str">
        <f t="shared" si="32"/>
        <v>2</v>
      </c>
      <c r="AC230" s="273" t="s">
        <v>1463</v>
      </c>
      <c r="AD230" s="274" t="s">
        <v>1476</v>
      </c>
      <c r="AE230" s="273" t="s">
        <v>1498</v>
      </c>
    </row>
    <row r="231" spans="1:31" x14ac:dyDescent="0.25">
      <c r="A231" t="s">
        <v>624</v>
      </c>
      <c r="B231" t="str">
        <f t="shared" si="33"/>
        <v>28</v>
      </c>
      <c r="C231" s="95" t="str">
        <f t="shared" si="34"/>
        <v>009</v>
      </c>
      <c r="D231" t="str">
        <f t="shared" si="28"/>
        <v>EDU28009</v>
      </c>
      <c r="E231">
        <v>28</v>
      </c>
      <c r="F231">
        <v>1</v>
      </c>
      <c r="G231">
        <v>3</v>
      </c>
      <c r="H231">
        <v>33</v>
      </c>
      <c r="I231">
        <v>11</v>
      </c>
      <c r="J231">
        <v>3</v>
      </c>
      <c r="K231" s="96" t="s">
        <v>165</v>
      </c>
      <c r="L231">
        <v>1</v>
      </c>
      <c r="M231" t="s">
        <v>18</v>
      </c>
      <c r="N231">
        <v>6626529676</v>
      </c>
      <c r="O231">
        <v>0</v>
      </c>
      <c r="P231">
        <v>0</v>
      </c>
      <c r="Q231">
        <v>0</v>
      </c>
      <c r="R231">
        <v>462010587</v>
      </c>
      <c r="S231" s="23">
        <v>6164519089</v>
      </c>
      <c r="T231">
        <v>1193386517</v>
      </c>
      <c r="U231" s="252">
        <v>1193386517</v>
      </c>
      <c r="V231" s="243">
        <v>1193386517</v>
      </c>
      <c r="W231">
        <v>1193386517</v>
      </c>
      <c r="X231">
        <v>0</v>
      </c>
      <c r="Z231" s="270" t="str">
        <f t="shared" si="30"/>
        <v>1</v>
      </c>
      <c r="AA231" s="265" t="str">
        <f t="shared" si="31"/>
        <v>1</v>
      </c>
      <c r="AB231" s="265" t="str">
        <f t="shared" si="32"/>
        <v>3</v>
      </c>
      <c r="AC231" s="273" t="s">
        <v>1463</v>
      </c>
      <c r="AD231" s="274" t="s">
        <v>1476</v>
      </c>
      <c r="AE231" s="240" t="s">
        <v>1499</v>
      </c>
    </row>
    <row r="232" spans="1:31" x14ac:dyDescent="0.25">
      <c r="A232" t="s">
        <v>624</v>
      </c>
      <c r="B232" t="str">
        <f t="shared" si="33"/>
        <v>28</v>
      </c>
      <c r="C232" s="95" t="str">
        <f t="shared" si="34"/>
        <v>009</v>
      </c>
      <c r="D232" t="str">
        <f t="shared" si="28"/>
        <v>EDU28009</v>
      </c>
      <c r="E232">
        <v>28</v>
      </c>
      <c r="F232">
        <v>1</v>
      </c>
      <c r="G232">
        <v>3</v>
      </c>
      <c r="H232">
        <v>33</v>
      </c>
      <c r="I232">
        <v>11</v>
      </c>
      <c r="J232">
        <v>3</v>
      </c>
      <c r="K232" s="96" t="s">
        <v>165</v>
      </c>
      <c r="L232">
        <v>2</v>
      </c>
      <c r="M232" t="s">
        <v>19</v>
      </c>
      <c r="N232">
        <v>5350000</v>
      </c>
      <c r="O232">
        <v>0</v>
      </c>
      <c r="P232">
        <v>0</v>
      </c>
      <c r="Q232">
        <v>0</v>
      </c>
      <c r="R232">
        <v>0</v>
      </c>
      <c r="S232" s="23">
        <v>5350000</v>
      </c>
      <c r="T232">
        <v>508164</v>
      </c>
      <c r="U232" s="252">
        <v>508164</v>
      </c>
      <c r="V232" s="243">
        <v>508164</v>
      </c>
      <c r="W232">
        <v>508164</v>
      </c>
      <c r="X232">
        <v>0</v>
      </c>
      <c r="Z232" s="270" t="str">
        <f t="shared" si="30"/>
        <v>1</v>
      </c>
      <c r="AA232" s="265" t="str">
        <f t="shared" si="31"/>
        <v>1</v>
      </c>
      <c r="AB232" s="265" t="str">
        <f t="shared" si="32"/>
        <v>3</v>
      </c>
      <c r="AC232" s="273" t="s">
        <v>1463</v>
      </c>
      <c r="AD232" s="274" t="s">
        <v>1476</v>
      </c>
      <c r="AE232" s="240" t="s">
        <v>1499</v>
      </c>
    </row>
    <row r="233" spans="1:31" x14ac:dyDescent="0.25">
      <c r="A233" t="s">
        <v>624</v>
      </c>
      <c r="B233" t="str">
        <f t="shared" si="33"/>
        <v>28</v>
      </c>
      <c r="C233" s="95" t="str">
        <f t="shared" si="34"/>
        <v>009</v>
      </c>
      <c r="D233" t="str">
        <f t="shared" si="28"/>
        <v>EDU28009</v>
      </c>
      <c r="E233">
        <v>28</v>
      </c>
      <c r="F233">
        <v>1</v>
      </c>
      <c r="G233">
        <v>3</v>
      </c>
      <c r="H233">
        <v>33</v>
      </c>
      <c r="I233">
        <v>11</v>
      </c>
      <c r="J233">
        <v>3</v>
      </c>
      <c r="K233" s="96" t="s">
        <v>165</v>
      </c>
      <c r="L233">
        <v>4</v>
      </c>
      <c r="M233" t="s">
        <v>1147</v>
      </c>
      <c r="N233">
        <v>315452050</v>
      </c>
      <c r="O233">
        <v>0</v>
      </c>
      <c r="P233">
        <v>0</v>
      </c>
      <c r="Q233">
        <v>0</v>
      </c>
      <c r="R233">
        <v>0</v>
      </c>
      <c r="S233" s="23">
        <v>315452050</v>
      </c>
      <c r="T233">
        <v>100000000</v>
      </c>
      <c r="U233" s="252">
        <v>97747362</v>
      </c>
      <c r="V233" s="243">
        <v>97747362</v>
      </c>
      <c r="W233">
        <v>97747362</v>
      </c>
      <c r="X233">
        <v>2252638</v>
      </c>
      <c r="Z233" s="270" t="str">
        <f t="shared" si="30"/>
        <v>1</v>
      </c>
      <c r="AA233" s="265" t="str">
        <f t="shared" si="31"/>
        <v>1</v>
      </c>
      <c r="AB233" s="265" t="str">
        <f t="shared" si="32"/>
        <v>3</v>
      </c>
      <c r="AC233" s="273" t="s">
        <v>1463</v>
      </c>
      <c r="AD233" s="274" t="s">
        <v>1476</v>
      </c>
      <c r="AE233" s="240" t="s">
        <v>1499</v>
      </c>
    </row>
    <row r="234" spans="1:31" x14ac:dyDescent="0.25">
      <c r="A234" t="s">
        <v>624</v>
      </c>
      <c r="B234" t="str">
        <f t="shared" si="33"/>
        <v>28</v>
      </c>
      <c r="C234" s="95" t="str">
        <f t="shared" si="34"/>
        <v>009</v>
      </c>
      <c r="D234" t="str">
        <f t="shared" si="28"/>
        <v>EDU28009</v>
      </c>
      <c r="E234">
        <v>28</v>
      </c>
      <c r="F234">
        <v>1</v>
      </c>
      <c r="G234">
        <v>3</v>
      </c>
      <c r="H234">
        <v>33</v>
      </c>
      <c r="I234">
        <v>11</v>
      </c>
      <c r="J234">
        <v>3</v>
      </c>
      <c r="K234" s="96" t="s">
        <v>165</v>
      </c>
      <c r="L234">
        <v>5</v>
      </c>
      <c r="M234" t="s">
        <v>1148</v>
      </c>
      <c r="N234">
        <v>8014300</v>
      </c>
      <c r="O234">
        <v>0</v>
      </c>
      <c r="P234">
        <v>0</v>
      </c>
      <c r="Q234">
        <v>0</v>
      </c>
      <c r="R234">
        <v>0</v>
      </c>
      <c r="S234" s="23">
        <v>8014300</v>
      </c>
      <c r="T234">
        <v>0</v>
      </c>
      <c r="U234" s="252">
        <v>0</v>
      </c>
      <c r="V234" s="243">
        <v>0</v>
      </c>
      <c r="W234">
        <v>0</v>
      </c>
      <c r="X234">
        <v>0</v>
      </c>
      <c r="Z234" s="270" t="str">
        <f t="shared" si="30"/>
        <v>1</v>
      </c>
      <c r="AA234" s="265" t="str">
        <f t="shared" si="31"/>
        <v>1</v>
      </c>
      <c r="AB234" s="265" t="str">
        <f t="shared" si="32"/>
        <v>3</v>
      </c>
      <c r="AC234" s="273" t="s">
        <v>1463</v>
      </c>
      <c r="AD234" s="274" t="s">
        <v>1476</v>
      </c>
      <c r="AE234" s="240" t="s">
        <v>1499</v>
      </c>
    </row>
    <row r="235" spans="1:31" x14ac:dyDescent="0.25">
      <c r="A235" t="s">
        <v>624</v>
      </c>
      <c r="B235" t="str">
        <f t="shared" si="33"/>
        <v>28</v>
      </c>
      <c r="C235" s="95" t="str">
        <f t="shared" si="34"/>
        <v>009</v>
      </c>
      <c r="D235" t="str">
        <f t="shared" si="28"/>
        <v>EDU28009</v>
      </c>
      <c r="E235">
        <v>28</v>
      </c>
      <c r="F235">
        <v>1</v>
      </c>
      <c r="G235">
        <v>3</v>
      </c>
      <c r="H235">
        <v>33</v>
      </c>
      <c r="I235">
        <v>11</v>
      </c>
      <c r="J235">
        <v>3</v>
      </c>
      <c r="K235" s="96" t="s">
        <v>165</v>
      </c>
      <c r="L235">
        <v>6</v>
      </c>
      <c r="M235" t="s">
        <v>20</v>
      </c>
      <c r="N235">
        <v>995974190</v>
      </c>
      <c r="O235">
        <v>0</v>
      </c>
      <c r="P235">
        <v>0</v>
      </c>
      <c r="Q235">
        <v>0</v>
      </c>
      <c r="R235">
        <v>0</v>
      </c>
      <c r="S235" s="23">
        <v>995974190</v>
      </c>
      <c r="T235">
        <v>307107884</v>
      </c>
      <c r="U235" s="252">
        <v>307107884</v>
      </c>
      <c r="V235" s="243">
        <v>307107884</v>
      </c>
      <c r="W235">
        <v>307107884</v>
      </c>
      <c r="X235">
        <v>0</v>
      </c>
      <c r="Z235" s="270" t="str">
        <f t="shared" si="30"/>
        <v>1</v>
      </c>
      <c r="AA235" s="265" t="str">
        <f t="shared" si="31"/>
        <v>1</v>
      </c>
      <c r="AB235" s="265" t="str">
        <f t="shared" si="32"/>
        <v>3</v>
      </c>
      <c r="AC235" s="273" t="s">
        <v>1463</v>
      </c>
      <c r="AD235" s="274" t="s">
        <v>1476</v>
      </c>
      <c r="AE235" s="240" t="s">
        <v>1499</v>
      </c>
    </row>
    <row r="236" spans="1:31" x14ac:dyDescent="0.25">
      <c r="A236" t="s">
        <v>624</v>
      </c>
      <c r="B236" t="str">
        <f t="shared" si="33"/>
        <v>28</v>
      </c>
      <c r="C236" s="95" t="str">
        <f t="shared" si="34"/>
        <v>009</v>
      </c>
      <c r="D236" t="str">
        <f t="shared" si="28"/>
        <v>EDU28009</v>
      </c>
      <c r="E236">
        <v>28</v>
      </c>
      <c r="F236">
        <v>1</v>
      </c>
      <c r="G236">
        <v>3</v>
      </c>
      <c r="H236">
        <v>33</v>
      </c>
      <c r="I236">
        <v>11</v>
      </c>
      <c r="J236">
        <v>3</v>
      </c>
      <c r="K236" s="96" t="s">
        <v>165</v>
      </c>
      <c r="L236">
        <v>7</v>
      </c>
      <c r="M236" t="s">
        <v>21</v>
      </c>
      <c r="N236">
        <v>70791709</v>
      </c>
      <c r="O236">
        <v>0</v>
      </c>
      <c r="P236">
        <v>0</v>
      </c>
      <c r="Q236">
        <v>0</v>
      </c>
      <c r="R236">
        <v>0</v>
      </c>
      <c r="S236" s="23">
        <v>70791709</v>
      </c>
      <c r="T236">
        <v>18469760</v>
      </c>
      <c r="U236" s="252">
        <v>18469760</v>
      </c>
      <c r="V236" s="243">
        <v>18469760</v>
      </c>
      <c r="W236">
        <v>18469760</v>
      </c>
      <c r="X236">
        <v>0</v>
      </c>
      <c r="Z236" s="270" t="str">
        <f t="shared" si="30"/>
        <v>1</v>
      </c>
      <c r="AA236" s="265" t="str">
        <f t="shared" si="31"/>
        <v>1</v>
      </c>
      <c r="AB236" s="265" t="str">
        <f t="shared" si="32"/>
        <v>3</v>
      </c>
      <c r="AC236" s="273" t="s">
        <v>1463</v>
      </c>
      <c r="AD236" s="274" t="s">
        <v>1476</v>
      </c>
      <c r="AE236" s="240" t="s">
        <v>1499</v>
      </c>
    </row>
    <row r="237" spans="1:31" x14ac:dyDescent="0.25">
      <c r="A237" t="s">
        <v>624</v>
      </c>
      <c r="B237" t="str">
        <f t="shared" ref="B237:B255" si="35">RIGHT(E237,2)</f>
        <v>28</v>
      </c>
      <c r="C237" s="95" t="str">
        <f t="shared" si="34"/>
        <v>009</v>
      </c>
      <c r="D237" t="str">
        <f t="shared" si="28"/>
        <v>EDU28009</v>
      </c>
      <c r="E237">
        <v>28</v>
      </c>
      <c r="F237">
        <v>1</v>
      </c>
      <c r="G237">
        <v>3</v>
      </c>
      <c r="H237">
        <v>33</v>
      </c>
      <c r="I237">
        <v>11</v>
      </c>
      <c r="J237">
        <v>3</v>
      </c>
      <c r="K237" s="96" t="s">
        <v>165</v>
      </c>
      <c r="L237">
        <v>8</v>
      </c>
      <c r="M237" t="s">
        <v>22</v>
      </c>
      <c r="N237">
        <v>82407376</v>
      </c>
      <c r="O237">
        <v>0</v>
      </c>
      <c r="P237">
        <v>0</v>
      </c>
      <c r="Q237">
        <v>0</v>
      </c>
      <c r="R237">
        <v>0</v>
      </c>
      <c r="S237" s="23">
        <v>82407376</v>
      </c>
      <c r="T237">
        <v>22796991</v>
      </c>
      <c r="U237" s="252">
        <v>22796991</v>
      </c>
      <c r="V237" s="243">
        <v>22796991</v>
      </c>
      <c r="W237">
        <v>22796991</v>
      </c>
      <c r="X237">
        <v>0</v>
      </c>
      <c r="Z237" s="270" t="str">
        <f t="shared" si="30"/>
        <v>1</v>
      </c>
      <c r="AA237" s="265" t="str">
        <f t="shared" si="31"/>
        <v>1</v>
      </c>
      <c r="AB237" s="265" t="str">
        <f t="shared" si="32"/>
        <v>3</v>
      </c>
      <c r="AC237" s="273" t="s">
        <v>1463</v>
      </c>
      <c r="AD237" s="274" t="s">
        <v>1476</v>
      </c>
      <c r="AE237" s="240" t="s">
        <v>1499</v>
      </c>
    </row>
    <row r="238" spans="1:31" x14ac:dyDescent="0.25">
      <c r="A238" t="s">
        <v>624</v>
      </c>
      <c r="B238" t="str">
        <f t="shared" si="35"/>
        <v>28</v>
      </c>
      <c r="C238" s="95" t="str">
        <f t="shared" si="34"/>
        <v>009</v>
      </c>
      <c r="D238" t="str">
        <f t="shared" si="28"/>
        <v>EDU28009</v>
      </c>
      <c r="E238">
        <v>28</v>
      </c>
      <c r="F238">
        <v>1</v>
      </c>
      <c r="G238">
        <v>3</v>
      </c>
      <c r="H238">
        <v>33</v>
      </c>
      <c r="I238">
        <v>11</v>
      </c>
      <c r="J238">
        <v>3</v>
      </c>
      <c r="K238" s="96" t="s">
        <v>165</v>
      </c>
      <c r="L238">
        <v>9</v>
      </c>
      <c r="M238" t="s">
        <v>1149</v>
      </c>
      <c r="N238">
        <v>244661224</v>
      </c>
      <c r="O238">
        <v>0</v>
      </c>
      <c r="P238">
        <v>0</v>
      </c>
      <c r="Q238">
        <v>0</v>
      </c>
      <c r="R238">
        <v>0</v>
      </c>
      <c r="S238" s="23">
        <v>244661224</v>
      </c>
      <c r="T238">
        <v>41805983</v>
      </c>
      <c r="U238" s="252">
        <v>41805983</v>
      </c>
      <c r="V238" s="243">
        <v>41805983</v>
      </c>
      <c r="W238">
        <v>41805983</v>
      </c>
      <c r="X238">
        <v>0</v>
      </c>
      <c r="Z238" s="270" t="str">
        <f t="shared" si="30"/>
        <v>1</v>
      </c>
      <c r="AA238" s="265" t="str">
        <f t="shared" si="31"/>
        <v>1</v>
      </c>
      <c r="AB238" s="265" t="str">
        <f t="shared" si="32"/>
        <v>3</v>
      </c>
      <c r="AC238" s="273" t="s">
        <v>1463</v>
      </c>
      <c r="AD238" s="274" t="s">
        <v>1476</v>
      </c>
      <c r="AE238" s="240" t="s">
        <v>1499</v>
      </c>
    </row>
    <row r="239" spans="1:31" x14ac:dyDescent="0.25">
      <c r="A239" t="s">
        <v>624</v>
      </c>
      <c r="B239" t="str">
        <f t="shared" si="35"/>
        <v>28</v>
      </c>
      <c r="C239" s="95" t="str">
        <f t="shared" si="34"/>
        <v>009</v>
      </c>
      <c r="D239" t="str">
        <f t="shared" ref="D239:D256" si="36">CONCATENATE(A239,B239,C239)</f>
        <v>EDU28009</v>
      </c>
      <c r="E239">
        <v>28</v>
      </c>
      <c r="F239">
        <v>1</v>
      </c>
      <c r="G239">
        <v>3</v>
      </c>
      <c r="H239">
        <v>33</v>
      </c>
      <c r="I239">
        <v>11</v>
      </c>
      <c r="J239">
        <v>3</v>
      </c>
      <c r="K239" s="96" t="s">
        <v>165</v>
      </c>
      <c r="L239">
        <v>10</v>
      </c>
      <c r="M239" t="s">
        <v>23</v>
      </c>
      <c r="N239">
        <v>255105120</v>
      </c>
      <c r="O239">
        <v>0</v>
      </c>
      <c r="P239">
        <v>0</v>
      </c>
      <c r="Q239">
        <v>0</v>
      </c>
      <c r="R239">
        <v>0</v>
      </c>
      <c r="S239" s="23">
        <v>255105120</v>
      </c>
      <c r="T239">
        <v>948025</v>
      </c>
      <c r="U239" s="252">
        <v>948025</v>
      </c>
      <c r="V239" s="243">
        <v>948025</v>
      </c>
      <c r="W239">
        <v>948025</v>
      </c>
      <c r="X239">
        <v>0</v>
      </c>
      <c r="Z239" s="270" t="str">
        <f t="shared" si="30"/>
        <v>1</v>
      </c>
      <c r="AA239" s="265" t="str">
        <f t="shared" si="31"/>
        <v>1</v>
      </c>
      <c r="AB239" s="265" t="str">
        <f t="shared" si="32"/>
        <v>3</v>
      </c>
      <c r="AC239" s="273" t="s">
        <v>1463</v>
      </c>
      <c r="AD239" s="274" t="s">
        <v>1476</v>
      </c>
      <c r="AE239" s="240" t="s">
        <v>1499</v>
      </c>
    </row>
    <row r="240" spans="1:31" x14ac:dyDescent="0.25">
      <c r="A240" t="s">
        <v>624</v>
      </c>
      <c r="B240" t="str">
        <f t="shared" si="35"/>
        <v>28</v>
      </c>
      <c r="C240" s="95" t="str">
        <f t="shared" si="34"/>
        <v>009</v>
      </c>
      <c r="D240" t="str">
        <f t="shared" si="36"/>
        <v>EDU28009</v>
      </c>
      <c r="E240">
        <v>28</v>
      </c>
      <c r="F240">
        <v>1</v>
      </c>
      <c r="G240">
        <v>3</v>
      </c>
      <c r="H240">
        <v>33</v>
      </c>
      <c r="I240">
        <v>11</v>
      </c>
      <c r="J240">
        <v>3</v>
      </c>
      <c r="K240" s="96" t="s">
        <v>165</v>
      </c>
      <c r="L240">
        <v>11</v>
      </c>
      <c r="M240" t="s">
        <v>24</v>
      </c>
      <c r="N240">
        <v>185650350</v>
      </c>
      <c r="O240">
        <v>0</v>
      </c>
      <c r="P240">
        <v>0</v>
      </c>
      <c r="Q240">
        <v>0</v>
      </c>
      <c r="R240">
        <v>0</v>
      </c>
      <c r="S240" s="23">
        <v>185650350</v>
      </c>
      <c r="T240">
        <v>6687143</v>
      </c>
      <c r="U240" s="252">
        <v>6687143</v>
      </c>
      <c r="V240" s="243">
        <v>6687143</v>
      </c>
      <c r="W240">
        <v>6687143</v>
      </c>
      <c r="X240">
        <v>0</v>
      </c>
      <c r="Z240" s="270" t="str">
        <f t="shared" si="30"/>
        <v>1</v>
      </c>
      <c r="AA240" s="265" t="str">
        <f t="shared" si="31"/>
        <v>1</v>
      </c>
      <c r="AB240" s="265" t="str">
        <f t="shared" si="32"/>
        <v>3</v>
      </c>
      <c r="AC240" s="273" t="s">
        <v>1463</v>
      </c>
      <c r="AD240" s="274" t="s">
        <v>1476</v>
      </c>
      <c r="AE240" s="240" t="s">
        <v>1499</v>
      </c>
    </row>
    <row r="241" spans="1:31" x14ac:dyDescent="0.25">
      <c r="A241" t="s">
        <v>624</v>
      </c>
      <c r="B241" t="str">
        <f t="shared" si="35"/>
        <v>28</v>
      </c>
      <c r="C241" s="95" t="str">
        <f t="shared" si="34"/>
        <v>009</v>
      </c>
      <c r="D241" t="str">
        <f t="shared" si="36"/>
        <v>EDU28009</v>
      </c>
      <c r="E241">
        <v>28</v>
      </c>
      <c r="F241">
        <v>1</v>
      </c>
      <c r="G241">
        <v>3</v>
      </c>
      <c r="H241">
        <v>33</v>
      </c>
      <c r="I241">
        <v>11</v>
      </c>
      <c r="J241">
        <v>3</v>
      </c>
      <c r="K241" s="96" t="s">
        <v>165</v>
      </c>
      <c r="L241">
        <v>12</v>
      </c>
      <c r="M241" t="s">
        <v>25</v>
      </c>
      <c r="N241">
        <v>121231000</v>
      </c>
      <c r="O241">
        <v>0</v>
      </c>
      <c r="P241">
        <v>0</v>
      </c>
      <c r="Q241">
        <v>0</v>
      </c>
      <c r="R241">
        <v>0</v>
      </c>
      <c r="S241" s="23">
        <v>121231000</v>
      </c>
      <c r="T241">
        <v>148702</v>
      </c>
      <c r="U241" s="252">
        <v>148702</v>
      </c>
      <c r="V241" s="243">
        <v>148702</v>
      </c>
      <c r="W241">
        <v>148702</v>
      </c>
      <c r="X241">
        <v>0</v>
      </c>
      <c r="Z241" s="270" t="str">
        <f t="shared" si="30"/>
        <v>1</v>
      </c>
      <c r="AA241" s="265" t="str">
        <f t="shared" si="31"/>
        <v>1</v>
      </c>
      <c r="AB241" s="265" t="str">
        <f t="shared" si="32"/>
        <v>3</v>
      </c>
      <c r="AC241" s="273" t="s">
        <v>1463</v>
      </c>
      <c r="AD241" s="274" t="s">
        <v>1476</v>
      </c>
      <c r="AE241" s="240" t="s">
        <v>1499</v>
      </c>
    </row>
    <row r="242" spans="1:31" x14ac:dyDescent="0.25">
      <c r="A242" t="s">
        <v>624</v>
      </c>
      <c r="B242" t="str">
        <f t="shared" si="35"/>
        <v>28</v>
      </c>
      <c r="C242" s="95" t="str">
        <f t="shared" si="34"/>
        <v>009</v>
      </c>
      <c r="D242" t="str">
        <f t="shared" si="36"/>
        <v>EDU28009</v>
      </c>
      <c r="E242">
        <v>28</v>
      </c>
      <c r="F242">
        <v>1</v>
      </c>
      <c r="G242">
        <v>3</v>
      </c>
      <c r="H242">
        <v>33</v>
      </c>
      <c r="I242">
        <v>11</v>
      </c>
      <c r="J242">
        <v>3</v>
      </c>
      <c r="K242" s="96" t="s">
        <v>165</v>
      </c>
      <c r="L242">
        <v>13</v>
      </c>
      <c r="M242" t="s">
        <v>1150</v>
      </c>
      <c r="N242">
        <v>20945250</v>
      </c>
      <c r="O242">
        <v>0</v>
      </c>
      <c r="P242">
        <v>0</v>
      </c>
      <c r="Q242">
        <v>0</v>
      </c>
      <c r="R242">
        <v>0</v>
      </c>
      <c r="S242" s="23">
        <v>20945250</v>
      </c>
      <c r="T242">
        <v>779260</v>
      </c>
      <c r="U242" s="252">
        <v>779260</v>
      </c>
      <c r="V242" s="243">
        <v>779260</v>
      </c>
      <c r="W242">
        <v>779260</v>
      </c>
      <c r="X242">
        <v>0</v>
      </c>
      <c r="Z242" s="270" t="str">
        <f t="shared" si="30"/>
        <v>1</v>
      </c>
      <c r="AA242" s="265" t="str">
        <f t="shared" si="31"/>
        <v>1</v>
      </c>
      <c r="AB242" s="265" t="str">
        <f t="shared" si="32"/>
        <v>3</v>
      </c>
      <c r="AC242" s="273" t="s">
        <v>1463</v>
      </c>
      <c r="AD242" s="274" t="s">
        <v>1476</v>
      </c>
      <c r="AE242" s="240" t="s">
        <v>1499</v>
      </c>
    </row>
    <row r="243" spans="1:31" x14ac:dyDescent="0.25">
      <c r="A243" t="s">
        <v>624</v>
      </c>
      <c r="B243" t="str">
        <f t="shared" si="35"/>
        <v>28</v>
      </c>
      <c r="C243" s="95" t="str">
        <f t="shared" si="34"/>
        <v>009</v>
      </c>
      <c r="D243" t="str">
        <f t="shared" si="36"/>
        <v>EDU28009</v>
      </c>
      <c r="E243">
        <v>28</v>
      </c>
      <c r="F243">
        <v>1</v>
      </c>
      <c r="G243">
        <v>3</v>
      </c>
      <c r="H243">
        <v>33</v>
      </c>
      <c r="I243">
        <v>11</v>
      </c>
      <c r="J243">
        <v>3</v>
      </c>
      <c r="K243" s="96" t="s">
        <v>165</v>
      </c>
      <c r="L243">
        <v>14</v>
      </c>
      <c r="M243" t="s">
        <v>1151</v>
      </c>
      <c r="N243">
        <v>209745680</v>
      </c>
      <c r="O243">
        <v>0</v>
      </c>
      <c r="P243">
        <v>0</v>
      </c>
      <c r="Q243">
        <v>0</v>
      </c>
      <c r="R243">
        <v>0</v>
      </c>
      <c r="S243" s="23">
        <v>209745680</v>
      </c>
      <c r="T243">
        <v>66657200</v>
      </c>
      <c r="U243" s="252">
        <v>44710500</v>
      </c>
      <c r="V243" s="243">
        <v>44710500</v>
      </c>
      <c r="W243">
        <v>44710500</v>
      </c>
      <c r="X243">
        <v>21946700</v>
      </c>
      <c r="Z243" s="270" t="str">
        <f t="shared" si="30"/>
        <v>1</v>
      </c>
      <c r="AA243" s="265" t="str">
        <f t="shared" si="31"/>
        <v>1</v>
      </c>
      <c r="AB243" s="265" t="str">
        <f t="shared" si="32"/>
        <v>3</v>
      </c>
      <c r="AC243" s="273" t="s">
        <v>1463</v>
      </c>
      <c r="AD243" s="274" t="s">
        <v>1476</v>
      </c>
      <c r="AE243" s="240" t="s">
        <v>1499</v>
      </c>
    </row>
    <row r="244" spans="1:31" x14ac:dyDescent="0.25">
      <c r="A244" t="s">
        <v>624</v>
      </c>
      <c r="B244" t="str">
        <f t="shared" si="35"/>
        <v>28</v>
      </c>
      <c r="C244" s="95" t="str">
        <f t="shared" si="34"/>
        <v>009</v>
      </c>
      <c r="D244" t="str">
        <f t="shared" si="36"/>
        <v>EDU28009</v>
      </c>
      <c r="E244">
        <v>28</v>
      </c>
      <c r="F244">
        <v>1</v>
      </c>
      <c r="G244">
        <v>3</v>
      </c>
      <c r="H244">
        <v>33</v>
      </c>
      <c r="I244">
        <v>11</v>
      </c>
      <c r="J244">
        <v>3</v>
      </c>
      <c r="K244" s="96" t="s">
        <v>165</v>
      </c>
      <c r="L244">
        <v>15</v>
      </c>
      <c r="M244" t="s">
        <v>26</v>
      </c>
      <c r="N244">
        <v>11021000</v>
      </c>
      <c r="O244">
        <v>0</v>
      </c>
      <c r="P244">
        <v>0</v>
      </c>
      <c r="Q244">
        <v>0</v>
      </c>
      <c r="R244">
        <v>0</v>
      </c>
      <c r="S244" s="23">
        <v>11021000</v>
      </c>
      <c r="T244">
        <v>0</v>
      </c>
      <c r="U244" s="252">
        <v>0</v>
      </c>
      <c r="V244" s="243">
        <v>0</v>
      </c>
      <c r="W244">
        <v>0</v>
      </c>
      <c r="X244">
        <v>0</v>
      </c>
      <c r="Z244" s="270" t="str">
        <f t="shared" si="30"/>
        <v>1</v>
      </c>
      <c r="AA244" s="265" t="str">
        <f t="shared" si="31"/>
        <v>1</v>
      </c>
      <c r="AB244" s="265" t="str">
        <f t="shared" si="32"/>
        <v>3</v>
      </c>
      <c r="AC244" s="273" t="s">
        <v>1463</v>
      </c>
      <c r="AD244" s="274" t="s">
        <v>1476</v>
      </c>
      <c r="AE244" s="240" t="s">
        <v>1499</v>
      </c>
    </row>
    <row r="245" spans="1:31" x14ac:dyDescent="0.25">
      <c r="A245" t="s">
        <v>624</v>
      </c>
      <c r="B245" t="str">
        <f t="shared" si="35"/>
        <v>28</v>
      </c>
      <c r="C245" s="95" t="str">
        <f t="shared" si="34"/>
        <v>009</v>
      </c>
      <c r="D245" t="str">
        <f t="shared" si="36"/>
        <v>EDU28009</v>
      </c>
      <c r="E245">
        <v>28</v>
      </c>
      <c r="F245">
        <v>1</v>
      </c>
      <c r="G245">
        <v>3</v>
      </c>
      <c r="H245">
        <v>33</v>
      </c>
      <c r="I245">
        <v>11</v>
      </c>
      <c r="J245">
        <v>3</v>
      </c>
      <c r="K245" s="96" t="s">
        <v>165</v>
      </c>
      <c r="L245">
        <v>16</v>
      </c>
      <c r="M245" t="s">
        <v>27</v>
      </c>
      <c r="N245">
        <v>331442130</v>
      </c>
      <c r="O245">
        <v>0</v>
      </c>
      <c r="P245">
        <v>0</v>
      </c>
      <c r="Q245">
        <v>0</v>
      </c>
      <c r="R245">
        <v>0</v>
      </c>
      <c r="S245" s="23">
        <v>331442130</v>
      </c>
      <c r="T245">
        <v>113239000</v>
      </c>
      <c r="U245" s="252">
        <v>75982500</v>
      </c>
      <c r="V245" s="243">
        <v>75982500</v>
      </c>
      <c r="W245">
        <v>75982500</v>
      </c>
      <c r="X245">
        <v>37256500</v>
      </c>
      <c r="Z245" s="270" t="str">
        <f t="shared" si="30"/>
        <v>1</v>
      </c>
      <c r="AA245" s="265" t="str">
        <f t="shared" si="31"/>
        <v>1</v>
      </c>
      <c r="AB245" s="265" t="str">
        <f t="shared" si="32"/>
        <v>3</v>
      </c>
      <c r="AC245" s="273" t="s">
        <v>1463</v>
      </c>
      <c r="AD245" s="274" t="s">
        <v>1476</v>
      </c>
      <c r="AE245" s="240" t="s">
        <v>1499</v>
      </c>
    </row>
    <row r="246" spans="1:31" x14ac:dyDescent="0.25">
      <c r="A246" t="s">
        <v>624</v>
      </c>
      <c r="B246" t="str">
        <f t="shared" si="35"/>
        <v>28</v>
      </c>
      <c r="C246" s="95" t="str">
        <f t="shared" si="34"/>
        <v>009</v>
      </c>
      <c r="D246" t="str">
        <f t="shared" si="36"/>
        <v>EDU28009</v>
      </c>
      <c r="E246">
        <v>28</v>
      </c>
      <c r="F246">
        <v>1</v>
      </c>
      <c r="G246">
        <v>3</v>
      </c>
      <c r="H246">
        <v>33</v>
      </c>
      <c r="I246">
        <v>11</v>
      </c>
      <c r="J246">
        <v>3</v>
      </c>
      <c r="K246" s="96" t="s">
        <v>165</v>
      </c>
      <c r="L246">
        <v>17</v>
      </c>
      <c r="M246" t="s">
        <v>28</v>
      </c>
      <c r="N246">
        <v>466620580</v>
      </c>
      <c r="O246">
        <v>0</v>
      </c>
      <c r="P246">
        <v>0</v>
      </c>
      <c r="Q246">
        <v>0</v>
      </c>
      <c r="R246">
        <v>0</v>
      </c>
      <c r="S246" s="23">
        <v>466620580</v>
      </c>
      <c r="T246">
        <v>159876600</v>
      </c>
      <c r="U246" s="252">
        <v>107284800</v>
      </c>
      <c r="V246" s="243">
        <v>107284800</v>
      </c>
      <c r="W246">
        <v>107284800</v>
      </c>
      <c r="X246">
        <v>52591800</v>
      </c>
      <c r="Z246" s="270" t="str">
        <f t="shared" si="30"/>
        <v>1</v>
      </c>
      <c r="AA246" s="265" t="str">
        <f t="shared" si="31"/>
        <v>1</v>
      </c>
      <c r="AB246" s="265" t="str">
        <f t="shared" si="32"/>
        <v>3</v>
      </c>
      <c r="AC246" s="273" t="s">
        <v>1463</v>
      </c>
      <c r="AD246" s="274" t="s">
        <v>1476</v>
      </c>
      <c r="AE246" s="240" t="s">
        <v>1499</v>
      </c>
    </row>
    <row r="247" spans="1:31" x14ac:dyDescent="0.25">
      <c r="A247" t="s">
        <v>624</v>
      </c>
      <c r="B247" t="str">
        <f t="shared" si="35"/>
        <v>28</v>
      </c>
      <c r="C247" s="95" t="str">
        <f t="shared" si="34"/>
        <v>009</v>
      </c>
      <c r="D247" t="str">
        <f t="shared" si="36"/>
        <v>EDU28009</v>
      </c>
      <c r="E247">
        <v>28</v>
      </c>
      <c r="F247">
        <v>1</v>
      </c>
      <c r="G247">
        <v>3</v>
      </c>
      <c r="H247">
        <v>33</v>
      </c>
      <c r="I247">
        <v>11</v>
      </c>
      <c r="J247">
        <v>3</v>
      </c>
      <c r="K247" s="96" t="s">
        <v>165</v>
      </c>
      <c r="L247">
        <v>18</v>
      </c>
      <c r="M247" t="s">
        <v>29</v>
      </c>
      <c r="N247">
        <v>53691530</v>
      </c>
      <c r="O247">
        <v>0</v>
      </c>
      <c r="P247">
        <v>0</v>
      </c>
      <c r="Q247">
        <v>0</v>
      </c>
      <c r="R247">
        <v>0</v>
      </c>
      <c r="S247" s="23">
        <v>53691530</v>
      </c>
      <c r="T247">
        <v>17202500</v>
      </c>
      <c r="U247" s="252">
        <v>11583400</v>
      </c>
      <c r="V247" s="243">
        <v>11583400</v>
      </c>
      <c r="W247">
        <v>11583400</v>
      </c>
      <c r="X247">
        <v>5619100</v>
      </c>
      <c r="Z247" s="270" t="str">
        <f t="shared" si="30"/>
        <v>1</v>
      </c>
      <c r="AA247" s="265" t="str">
        <f t="shared" si="31"/>
        <v>1</v>
      </c>
      <c r="AB247" s="265" t="str">
        <f t="shared" si="32"/>
        <v>3</v>
      </c>
      <c r="AC247" s="273" t="s">
        <v>1463</v>
      </c>
      <c r="AD247" s="274" t="s">
        <v>1476</v>
      </c>
      <c r="AE247" s="240" t="s">
        <v>1499</v>
      </c>
    </row>
    <row r="248" spans="1:31" x14ac:dyDescent="0.25">
      <c r="A248" t="s">
        <v>624</v>
      </c>
      <c r="B248" t="str">
        <f t="shared" si="35"/>
        <v>28</v>
      </c>
      <c r="C248" s="95" t="str">
        <f t="shared" si="34"/>
        <v>009</v>
      </c>
      <c r="D248" t="str">
        <f t="shared" si="36"/>
        <v>EDU28009</v>
      </c>
      <c r="E248">
        <v>28</v>
      </c>
      <c r="F248">
        <v>1</v>
      </c>
      <c r="G248">
        <v>3</v>
      </c>
      <c r="H248">
        <v>33</v>
      </c>
      <c r="I248">
        <v>11</v>
      </c>
      <c r="J248">
        <v>3</v>
      </c>
      <c r="K248" s="96" t="s">
        <v>165</v>
      </c>
      <c r="L248">
        <v>19</v>
      </c>
      <c r="M248" t="s">
        <v>30</v>
      </c>
      <c r="N248">
        <v>26196810</v>
      </c>
      <c r="O248">
        <v>0</v>
      </c>
      <c r="P248">
        <v>0</v>
      </c>
      <c r="Q248">
        <v>0</v>
      </c>
      <c r="R248">
        <v>0</v>
      </c>
      <c r="S248" s="23">
        <v>26196810</v>
      </c>
      <c r="T248">
        <v>8339700</v>
      </c>
      <c r="U248" s="252">
        <v>5585900</v>
      </c>
      <c r="V248" s="243">
        <v>5585900</v>
      </c>
      <c r="W248">
        <v>5585900</v>
      </c>
      <c r="X248">
        <v>2753800</v>
      </c>
      <c r="Z248" s="270" t="str">
        <f t="shared" si="30"/>
        <v>1</v>
      </c>
      <c r="AA248" s="265" t="str">
        <f t="shared" si="31"/>
        <v>1</v>
      </c>
      <c r="AB248" s="265" t="str">
        <f t="shared" si="32"/>
        <v>3</v>
      </c>
      <c r="AC248" s="273" t="s">
        <v>1463</v>
      </c>
      <c r="AD248" s="274" t="s">
        <v>1476</v>
      </c>
      <c r="AE248" s="240" t="s">
        <v>1499</v>
      </c>
    </row>
    <row r="249" spans="1:31" x14ac:dyDescent="0.25">
      <c r="A249" t="s">
        <v>624</v>
      </c>
      <c r="B249" t="str">
        <f t="shared" si="35"/>
        <v>28</v>
      </c>
      <c r="C249" s="95" t="str">
        <f t="shared" si="34"/>
        <v>009</v>
      </c>
      <c r="D249" t="str">
        <f t="shared" si="36"/>
        <v>EDU28009</v>
      </c>
      <c r="E249">
        <v>28</v>
      </c>
      <c r="F249">
        <v>1</v>
      </c>
      <c r="G249">
        <v>3</v>
      </c>
      <c r="H249">
        <v>33</v>
      </c>
      <c r="I249">
        <v>11</v>
      </c>
      <c r="J249">
        <v>3</v>
      </c>
      <c r="K249" s="96" t="s">
        <v>165</v>
      </c>
      <c r="L249">
        <v>20</v>
      </c>
      <c r="M249" t="s">
        <v>31</v>
      </c>
      <c r="N249">
        <v>157313540</v>
      </c>
      <c r="O249">
        <v>0</v>
      </c>
      <c r="P249">
        <v>0</v>
      </c>
      <c r="Q249">
        <v>0</v>
      </c>
      <c r="R249">
        <v>0</v>
      </c>
      <c r="S249" s="23">
        <v>157313540</v>
      </c>
      <c r="T249">
        <v>49991440</v>
      </c>
      <c r="U249" s="252">
        <v>33525300</v>
      </c>
      <c r="V249" s="243">
        <v>33525300</v>
      </c>
      <c r="W249">
        <v>33525300</v>
      </c>
      <c r="X249">
        <v>16466140</v>
      </c>
      <c r="Z249" s="270" t="str">
        <f t="shared" si="30"/>
        <v>1</v>
      </c>
      <c r="AA249" s="265" t="str">
        <f t="shared" si="31"/>
        <v>1</v>
      </c>
      <c r="AB249" s="265" t="str">
        <f t="shared" si="32"/>
        <v>3</v>
      </c>
      <c r="AC249" s="273" t="s">
        <v>1463</v>
      </c>
      <c r="AD249" s="274" t="s">
        <v>1476</v>
      </c>
      <c r="AE249" s="240" t="s">
        <v>1499</v>
      </c>
    </row>
    <row r="250" spans="1:31" x14ac:dyDescent="0.25">
      <c r="A250" t="s">
        <v>624</v>
      </c>
      <c r="B250" t="str">
        <f t="shared" si="35"/>
        <v>28</v>
      </c>
      <c r="C250" s="95" t="str">
        <f t="shared" si="34"/>
        <v>009</v>
      </c>
      <c r="D250" t="str">
        <f t="shared" si="36"/>
        <v>EDU28009</v>
      </c>
      <c r="E250">
        <v>28</v>
      </c>
      <c r="F250">
        <v>1</v>
      </c>
      <c r="G250">
        <v>3</v>
      </c>
      <c r="H250">
        <v>33</v>
      </c>
      <c r="I250">
        <v>11</v>
      </c>
      <c r="J250">
        <v>3</v>
      </c>
      <c r="K250" s="96" t="s">
        <v>165</v>
      </c>
      <c r="L250">
        <v>21</v>
      </c>
      <c r="M250" t="s">
        <v>32</v>
      </c>
      <c r="N250">
        <v>52423580</v>
      </c>
      <c r="O250">
        <v>0</v>
      </c>
      <c r="P250">
        <v>0</v>
      </c>
      <c r="Q250">
        <v>0</v>
      </c>
      <c r="R250">
        <v>0</v>
      </c>
      <c r="S250" s="23">
        <v>52423580</v>
      </c>
      <c r="T250">
        <v>16676600</v>
      </c>
      <c r="U250" s="252">
        <v>11182200</v>
      </c>
      <c r="V250" s="243">
        <v>11182200</v>
      </c>
      <c r="W250">
        <v>11182200</v>
      </c>
      <c r="X250">
        <v>5494400</v>
      </c>
      <c r="Z250" s="270" t="str">
        <f t="shared" si="30"/>
        <v>1</v>
      </c>
      <c r="AA250" s="265" t="str">
        <f t="shared" si="31"/>
        <v>1</v>
      </c>
      <c r="AB250" s="265" t="str">
        <f t="shared" si="32"/>
        <v>3</v>
      </c>
      <c r="AC250" s="273" t="s">
        <v>1463</v>
      </c>
      <c r="AD250" s="274" t="s">
        <v>1476</v>
      </c>
      <c r="AE250" s="240" t="s">
        <v>1499</v>
      </c>
    </row>
    <row r="251" spans="1:31" x14ac:dyDescent="0.25">
      <c r="A251" t="s">
        <v>624</v>
      </c>
      <c r="B251" t="str">
        <f t="shared" si="35"/>
        <v>28</v>
      </c>
      <c r="C251" s="95" t="str">
        <f t="shared" si="34"/>
        <v>009</v>
      </c>
      <c r="D251" t="str">
        <f t="shared" si="36"/>
        <v>EDU28009</v>
      </c>
      <c r="E251">
        <v>28</v>
      </c>
      <c r="F251">
        <v>1</v>
      </c>
      <c r="G251">
        <v>3</v>
      </c>
      <c r="H251">
        <v>33</v>
      </c>
      <c r="I251">
        <v>11</v>
      </c>
      <c r="J251">
        <v>3</v>
      </c>
      <c r="K251" s="96" t="s">
        <v>165</v>
      </c>
      <c r="L251">
        <v>22</v>
      </c>
      <c r="M251" t="s">
        <v>1152</v>
      </c>
      <c r="N251">
        <v>26196810</v>
      </c>
      <c r="O251">
        <v>0</v>
      </c>
      <c r="P251">
        <v>0</v>
      </c>
      <c r="Q251">
        <v>0</v>
      </c>
      <c r="R251">
        <v>0</v>
      </c>
      <c r="S251" s="23">
        <v>26196810</v>
      </c>
      <c r="T251">
        <v>8339700</v>
      </c>
      <c r="U251" s="252">
        <v>5585900</v>
      </c>
      <c r="V251" s="243">
        <v>5585900</v>
      </c>
      <c r="W251">
        <v>5585900</v>
      </c>
      <c r="X251">
        <v>2753800</v>
      </c>
      <c r="Z251" s="270" t="str">
        <f t="shared" si="30"/>
        <v>1</v>
      </c>
      <c r="AA251" s="265" t="str">
        <f t="shared" si="31"/>
        <v>1</v>
      </c>
      <c r="AB251" s="265" t="str">
        <f t="shared" si="32"/>
        <v>3</v>
      </c>
      <c r="AC251" s="273" t="s">
        <v>1463</v>
      </c>
      <c r="AD251" s="274" t="s">
        <v>1476</v>
      </c>
      <c r="AE251" s="240" t="s">
        <v>1499</v>
      </c>
    </row>
    <row r="252" spans="1:31" x14ac:dyDescent="0.25">
      <c r="A252" t="s">
        <v>624</v>
      </c>
      <c r="B252" t="str">
        <f t="shared" si="35"/>
        <v>28</v>
      </c>
      <c r="C252" s="95" t="str">
        <f t="shared" si="34"/>
        <v>009</v>
      </c>
      <c r="D252" t="str">
        <f t="shared" si="36"/>
        <v>EDU28009</v>
      </c>
      <c r="E252">
        <v>28</v>
      </c>
      <c r="F252">
        <v>1</v>
      </c>
      <c r="G252">
        <v>3</v>
      </c>
      <c r="H252">
        <v>33</v>
      </c>
      <c r="I252">
        <v>11</v>
      </c>
      <c r="J252">
        <v>3</v>
      </c>
      <c r="K252" s="96" t="s">
        <v>165</v>
      </c>
      <c r="L252">
        <v>23</v>
      </c>
      <c r="M252" t="s">
        <v>33</v>
      </c>
      <c r="N252">
        <v>390544650</v>
      </c>
      <c r="O252">
        <v>0</v>
      </c>
      <c r="P252">
        <v>250000000</v>
      </c>
      <c r="Q252">
        <v>0</v>
      </c>
      <c r="R252">
        <v>0</v>
      </c>
      <c r="S252" s="23">
        <v>640544650</v>
      </c>
      <c r="T252">
        <v>584696934</v>
      </c>
      <c r="U252" s="252">
        <v>584696934</v>
      </c>
      <c r="V252" s="243">
        <v>584696934</v>
      </c>
      <c r="W252">
        <v>584696934</v>
      </c>
      <c r="X252">
        <v>0</v>
      </c>
      <c r="Z252" s="270" t="str">
        <f t="shared" si="30"/>
        <v>1</v>
      </c>
      <c r="AA252" s="265" t="str">
        <f t="shared" si="31"/>
        <v>1</v>
      </c>
      <c r="AB252" s="265" t="str">
        <f t="shared" si="32"/>
        <v>3</v>
      </c>
      <c r="AC252" s="273" t="s">
        <v>1463</v>
      </c>
      <c r="AD252" s="274" t="s">
        <v>1476</v>
      </c>
      <c r="AE252" s="240" t="s">
        <v>1499</v>
      </c>
    </row>
    <row r="253" spans="1:31" x14ac:dyDescent="0.25">
      <c r="A253" t="s">
        <v>624</v>
      </c>
      <c r="B253" t="str">
        <f t="shared" si="35"/>
        <v>28</v>
      </c>
      <c r="C253" s="95" t="str">
        <f t="shared" si="34"/>
        <v>009</v>
      </c>
      <c r="D253" t="str">
        <f t="shared" si="36"/>
        <v>EDU28009</v>
      </c>
      <c r="E253">
        <v>28</v>
      </c>
      <c r="F253">
        <v>1</v>
      </c>
      <c r="G253">
        <v>3</v>
      </c>
      <c r="H253">
        <v>33</v>
      </c>
      <c r="I253">
        <v>11</v>
      </c>
      <c r="J253">
        <v>3</v>
      </c>
      <c r="K253" s="96" t="s">
        <v>165</v>
      </c>
      <c r="L253">
        <v>24</v>
      </c>
      <c r="M253" t="s">
        <v>1153</v>
      </c>
      <c r="N253">
        <v>32100000</v>
      </c>
      <c r="O253">
        <v>0</v>
      </c>
      <c r="P253">
        <v>0</v>
      </c>
      <c r="Q253">
        <v>0</v>
      </c>
      <c r="R253">
        <v>0</v>
      </c>
      <c r="S253" s="23">
        <v>32100000</v>
      </c>
      <c r="T253">
        <v>27285000</v>
      </c>
      <c r="U253" s="252">
        <v>0</v>
      </c>
      <c r="V253" s="243">
        <v>0</v>
      </c>
      <c r="W253">
        <v>0</v>
      </c>
      <c r="X253">
        <v>27285000</v>
      </c>
      <c r="Z253" s="270" t="str">
        <f t="shared" si="30"/>
        <v>1</v>
      </c>
      <c r="AA253" s="265" t="str">
        <f t="shared" si="31"/>
        <v>1</v>
      </c>
      <c r="AB253" s="265" t="str">
        <f t="shared" si="32"/>
        <v>3</v>
      </c>
      <c r="AC253" s="273" t="s">
        <v>1463</v>
      </c>
      <c r="AD253" s="274" t="s">
        <v>1476</v>
      </c>
      <c r="AE253" s="240" t="s">
        <v>1499</v>
      </c>
    </row>
    <row r="254" spans="1:31" x14ac:dyDescent="0.25">
      <c r="A254" t="s">
        <v>624</v>
      </c>
      <c r="B254" t="str">
        <f t="shared" si="35"/>
        <v>28</v>
      </c>
      <c r="C254" s="95" t="str">
        <f t="shared" si="34"/>
        <v>009</v>
      </c>
      <c r="D254" t="str">
        <f t="shared" si="36"/>
        <v>EDU28009</v>
      </c>
      <c r="E254">
        <v>28</v>
      </c>
      <c r="F254">
        <v>1</v>
      </c>
      <c r="G254">
        <v>3</v>
      </c>
      <c r="H254">
        <v>33</v>
      </c>
      <c r="I254">
        <v>11</v>
      </c>
      <c r="J254">
        <v>3</v>
      </c>
      <c r="K254" s="96" t="s">
        <v>165</v>
      </c>
      <c r="L254">
        <v>26</v>
      </c>
      <c r="M254" t="s">
        <v>1154</v>
      </c>
      <c r="N254">
        <v>127529020</v>
      </c>
      <c r="O254">
        <v>0</v>
      </c>
      <c r="P254">
        <v>0</v>
      </c>
      <c r="Q254">
        <v>0</v>
      </c>
      <c r="R254">
        <v>0</v>
      </c>
      <c r="S254" s="23">
        <v>127529020</v>
      </c>
      <c r="T254">
        <v>79122000</v>
      </c>
      <c r="U254" s="252">
        <v>0</v>
      </c>
      <c r="V254" s="243">
        <v>0</v>
      </c>
      <c r="W254">
        <v>0</v>
      </c>
      <c r="X254">
        <v>79122000</v>
      </c>
      <c r="Z254" s="270" t="str">
        <f t="shared" si="30"/>
        <v>1</v>
      </c>
      <c r="AA254" s="265" t="str">
        <f t="shared" si="31"/>
        <v>1</v>
      </c>
      <c r="AB254" s="265" t="str">
        <f t="shared" si="32"/>
        <v>3</v>
      </c>
      <c r="AC254" s="273" t="s">
        <v>1463</v>
      </c>
      <c r="AD254" s="274" t="s">
        <v>1476</v>
      </c>
      <c r="AE254" s="240" t="s">
        <v>1499</v>
      </c>
    </row>
    <row r="255" spans="1:31" x14ac:dyDescent="0.25">
      <c r="A255" t="s">
        <v>624</v>
      </c>
      <c r="B255" t="str">
        <f t="shared" si="35"/>
        <v>28</v>
      </c>
      <c r="C255" s="95" t="str">
        <f t="shared" si="34"/>
        <v>009</v>
      </c>
      <c r="D255" t="str">
        <f t="shared" si="36"/>
        <v>EDU28009</v>
      </c>
      <c r="E255">
        <v>28</v>
      </c>
      <c r="F255">
        <v>1</v>
      </c>
      <c r="G255">
        <v>3</v>
      </c>
      <c r="H255">
        <v>33</v>
      </c>
      <c r="I255">
        <v>11</v>
      </c>
      <c r="J255">
        <v>3</v>
      </c>
      <c r="K255" s="96" t="s">
        <v>165</v>
      </c>
      <c r="L255">
        <v>27</v>
      </c>
      <c r="M255" t="s">
        <v>34</v>
      </c>
      <c r="N255">
        <v>55105000</v>
      </c>
      <c r="O255">
        <v>0</v>
      </c>
      <c r="P255">
        <v>0</v>
      </c>
      <c r="Q255">
        <v>0</v>
      </c>
      <c r="R255">
        <v>0</v>
      </c>
      <c r="S255" s="23">
        <v>55105000</v>
      </c>
      <c r="T255">
        <v>0</v>
      </c>
      <c r="U255" s="252">
        <v>0</v>
      </c>
      <c r="V255" s="243">
        <v>0</v>
      </c>
      <c r="W255">
        <v>0</v>
      </c>
      <c r="X255">
        <v>0</v>
      </c>
      <c r="Z255" s="270" t="str">
        <f t="shared" si="30"/>
        <v>1</v>
      </c>
      <c r="AA255" s="265" t="str">
        <f t="shared" si="31"/>
        <v>1</v>
      </c>
      <c r="AB255" s="265" t="str">
        <f t="shared" si="32"/>
        <v>3</v>
      </c>
      <c r="AC255" s="273" t="s">
        <v>1463</v>
      </c>
      <c r="AD255" s="274" t="s">
        <v>1476</v>
      </c>
      <c r="AE255" s="240" t="s">
        <v>1499</v>
      </c>
    </row>
    <row r="256" spans="1:31" x14ac:dyDescent="0.25">
      <c r="A256" t="s">
        <v>624</v>
      </c>
      <c r="B256" t="str">
        <f t="shared" ref="B256" si="37">RIGHT(E256,2)</f>
        <v>28</v>
      </c>
      <c r="C256" s="95" t="str">
        <f t="shared" si="34"/>
        <v>009</v>
      </c>
      <c r="D256" t="str">
        <f t="shared" si="36"/>
        <v>EDU28009</v>
      </c>
      <c r="E256">
        <v>28</v>
      </c>
      <c r="F256">
        <v>1</v>
      </c>
      <c r="G256">
        <v>3</v>
      </c>
      <c r="H256">
        <v>33</v>
      </c>
      <c r="I256">
        <v>11</v>
      </c>
      <c r="J256">
        <v>3</v>
      </c>
      <c r="K256" s="96" t="s">
        <v>165</v>
      </c>
      <c r="L256">
        <v>28</v>
      </c>
      <c r="M256" t="s">
        <v>1155</v>
      </c>
      <c r="N256">
        <v>223959560</v>
      </c>
      <c r="O256">
        <v>0</v>
      </c>
      <c r="P256">
        <v>0</v>
      </c>
      <c r="Q256">
        <v>0</v>
      </c>
      <c r="R256">
        <v>0</v>
      </c>
      <c r="S256" s="23">
        <v>223959560</v>
      </c>
      <c r="T256">
        <v>38015049</v>
      </c>
      <c r="U256" s="252">
        <v>38015049</v>
      </c>
      <c r="V256" s="243">
        <v>38015049</v>
      </c>
      <c r="W256">
        <v>35930813</v>
      </c>
      <c r="X256">
        <v>0</v>
      </c>
      <c r="Z256" s="270" t="str">
        <f t="shared" si="30"/>
        <v>1</v>
      </c>
      <c r="AA256" s="265" t="str">
        <f t="shared" si="31"/>
        <v>1</v>
      </c>
      <c r="AB256" s="265" t="str">
        <f t="shared" si="32"/>
        <v>3</v>
      </c>
      <c r="AC256" s="273" t="s">
        <v>1463</v>
      </c>
      <c r="AD256" s="274" t="s">
        <v>1476</v>
      </c>
      <c r="AE256" s="240" t="s">
        <v>1499</v>
      </c>
    </row>
    <row r="257" spans="1:31" x14ac:dyDescent="0.25">
      <c r="A257" t="s">
        <v>624</v>
      </c>
      <c r="B257" t="str">
        <f t="shared" ref="B257:B277" si="38">RIGHT(E257,2)</f>
        <v>28</v>
      </c>
      <c r="C257" s="95" t="str">
        <f t="shared" si="34"/>
        <v>009</v>
      </c>
      <c r="D257" t="str">
        <f t="shared" ref="D257:D277" si="39">CONCATENATE(A257,B257,C257)</f>
        <v>EDU28009</v>
      </c>
      <c r="E257">
        <v>28</v>
      </c>
      <c r="F257">
        <v>1</v>
      </c>
      <c r="G257">
        <v>3</v>
      </c>
      <c r="H257">
        <v>33</v>
      </c>
      <c r="I257">
        <v>11</v>
      </c>
      <c r="J257">
        <v>3</v>
      </c>
      <c r="K257" s="96" t="s">
        <v>165</v>
      </c>
      <c r="L257">
        <v>29</v>
      </c>
      <c r="M257" t="s">
        <v>35</v>
      </c>
      <c r="N257">
        <v>27552500</v>
      </c>
      <c r="O257">
        <v>0</v>
      </c>
      <c r="P257">
        <v>0</v>
      </c>
      <c r="Q257">
        <v>0</v>
      </c>
      <c r="R257">
        <v>0</v>
      </c>
      <c r="S257" s="23">
        <v>27552500</v>
      </c>
      <c r="T257">
        <v>0</v>
      </c>
      <c r="U257" s="252">
        <v>0</v>
      </c>
      <c r="V257" s="243">
        <v>0</v>
      </c>
      <c r="W257">
        <v>0</v>
      </c>
      <c r="X257">
        <v>0</v>
      </c>
      <c r="Z257" s="270" t="str">
        <f t="shared" si="30"/>
        <v>1</v>
      </c>
      <c r="AA257" s="265" t="str">
        <f t="shared" si="31"/>
        <v>1</v>
      </c>
      <c r="AB257" s="265" t="str">
        <f t="shared" si="32"/>
        <v>3</v>
      </c>
      <c r="AC257" s="273" t="s">
        <v>1463</v>
      </c>
      <c r="AD257" s="274" t="s">
        <v>1476</v>
      </c>
      <c r="AE257" s="240" t="s">
        <v>1499</v>
      </c>
    </row>
    <row r="258" spans="1:31" x14ac:dyDescent="0.25">
      <c r="A258" t="s">
        <v>624</v>
      </c>
      <c r="B258" t="str">
        <f t="shared" si="38"/>
        <v>28</v>
      </c>
      <c r="C258" s="95" t="str">
        <f t="shared" si="34"/>
        <v>009</v>
      </c>
      <c r="D258" t="str">
        <f t="shared" si="39"/>
        <v>EDU28009</v>
      </c>
      <c r="E258">
        <v>28</v>
      </c>
      <c r="F258">
        <v>1</v>
      </c>
      <c r="G258">
        <v>3</v>
      </c>
      <c r="H258">
        <v>33</v>
      </c>
      <c r="I258">
        <v>11</v>
      </c>
      <c r="J258">
        <v>3</v>
      </c>
      <c r="K258" s="96" t="s">
        <v>165</v>
      </c>
      <c r="L258">
        <v>30</v>
      </c>
      <c r="M258" t="s">
        <v>1156</v>
      </c>
      <c r="N258">
        <v>48150000</v>
      </c>
      <c r="O258">
        <v>0</v>
      </c>
      <c r="P258">
        <v>0</v>
      </c>
      <c r="Q258">
        <v>0</v>
      </c>
      <c r="R258">
        <v>0</v>
      </c>
      <c r="S258" s="23">
        <v>48150000</v>
      </c>
      <c r="T258">
        <v>40927500</v>
      </c>
      <c r="U258" s="252">
        <v>0</v>
      </c>
      <c r="V258" s="243">
        <v>0</v>
      </c>
      <c r="W258">
        <v>0</v>
      </c>
      <c r="X258">
        <v>40927500</v>
      </c>
      <c r="Z258" s="270" t="str">
        <f t="shared" si="30"/>
        <v>1</v>
      </c>
      <c r="AA258" s="265" t="str">
        <f t="shared" si="31"/>
        <v>1</v>
      </c>
      <c r="AB258" s="265" t="str">
        <f t="shared" si="32"/>
        <v>3</v>
      </c>
      <c r="AC258" s="273" t="s">
        <v>1463</v>
      </c>
      <c r="AD258" s="274" t="s">
        <v>1476</v>
      </c>
      <c r="AE258" s="240" t="s">
        <v>1499</v>
      </c>
    </row>
    <row r="259" spans="1:31" x14ac:dyDescent="0.25">
      <c r="A259" t="s">
        <v>624</v>
      </c>
      <c r="B259" t="str">
        <f t="shared" si="38"/>
        <v>28</v>
      </c>
      <c r="C259" s="95" t="str">
        <f t="shared" si="34"/>
        <v>009</v>
      </c>
      <c r="D259" t="str">
        <f t="shared" si="39"/>
        <v>EDU28009</v>
      </c>
      <c r="E259">
        <v>28</v>
      </c>
      <c r="F259">
        <v>1</v>
      </c>
      <c r="G259">
        <v>3</v>
      </c>
      <c r="H259">
        <v>33</v>
      </c>
      <c r="I259">
        <v>11</v>
      </c>
      <c r="J259">
        <v>3</v>
      </c>
      <c r="K259" s="96" t="s">
        <v>165</v>
      </c>
      <c r="L259">
        <v>31</v>
      </c>
      <c r="M259" t="s">
        <v>1157</v>
      </c>
      <c r="N259">
        <v>133750000</v>
      </c>
      <c r="O259">
        <v>0</v>
      </c>
      <c r="P259">
        <v>0</v>
      </c>
      <c r="Q259">
        <v>0</v>
      </c>
      <c r="R259">
        <v>0</v>
      </c>
      <c r="S259" s="23">
        <v>133750000</v>
      </c>
      <c r="T259">
        <v>113687500</v>
      </c>
      <c r="U259" s="252">
        <v>0</v>
      </c>
      <c r="V259" s="243">
        <v>0</v>
      </c>
      <c r="W259">
        <v>0</v>
      </c>
      <c r="X259">
        <v>113687500</v>
      </c>
      <c r="Z259" s="270" t="str">
        <f t="shared" si="30"/>
        <v>1</v>
      </c>
      <c r="AA259" s="265" t="str">
        <f t="shared" si="31"/>
        <v>1</v>
      </c>
      <c r="AB259" s="265" t="str">
        <f t="shared" si="32"/>
        <v>3</v>
      </c>
      <c r="AC259" s="273" t="s">
        <v>1463</v>
      </c>
      <c r="AD259" s="274" t="s">
        <v>1476</v>
      </c>
      <c r="AE259" s="240" t="s">
        <v>1499</v>
      </c>
    </row>
    <row r="260" spans="1:31" x14ac:dyDescent="0.25">
      <c r="A260" t="s">
        <v>624</v>
      </c>
      <c r="B260" t="str">
        <f t="shared" si="38"/>
        <v>28</v>
      </c>
      <c r="C260" s="95" t="str">
        <f t="shared" si="34"/>
        <v>009</v>
      </c>
      <c r="D260" t="str">
        <f t="shared" si="39"/>
        <v>EDU28009</v>
      </c>
      <c r="E260">
        <v>28</v>
      </c>
      <c r="F260">
        <v>1</v>
      </c>
      <c r="G260">
        <v>3</v>
      </c>
      <c r="H260">
        <v>33</v>
      </c>
      <c r="I260">
        <v>11</v>
      </c>
      <c r="J260">
        <v>3</v>
      </c>
      <c r="K260" s="96" t="s">
        <v>165</v>
      </c>
      <c r="L260">
        <v>32</v>
      </c>
      <c r="M260" t="s">
        <v>578</v>
      </c>
      <c r="N260">
        <v>32100000</v>
      </c>
      <c r="O260">
        <v>0</v>
      </c>
      <c r="P260">
        <v>0</v>
      </c>
      <c r="Q260">
        <v>0</v>
      </c>
      <c r="R260">
        <v>0</v>
      </c>
      <c r="S260" s="23">
        <v>32100000</v>
      </c>
      <c r="T260">
        <v>0</v>
      </c>
      <c r="U260" s="252">
        <v>0</v>
      </c>
      <c r="V260" s="243">
        <v>0</v>
      </c>
      <c r="W260">
        <v>0</v>
      </c>
      <c r="X260">
        <v>0</v>
      </c>
      <c r="Z260" s="270" t="str">
        <f t="shared" ref="Z260:Z323" si="40">LEFT(I260,1)</f>
        <v>1</v>
      </c>
      <c r="AA260" s="265" t="str">
        <f t="shared" ref="AA260:AA323" si="41">RIGHT(I260,1)</f>
        <v>1</v>
      </c>
      <c r="AB260" s="265" t="str">
        <f t="shared" ref="AB260:AB323" si="42">RIGHT(J260,2)</f>
        <v>3</v>
      </c>
      <c r="AC260" s="273" t="s">
        <v>1463</v>
      </c>
      <c r="AD260" s="274" t="s">
        <v>1476</v>
      </c>
      <c r="AE260" s="240" t="s">
        <v>1499</v>
      </c>
    </row>
    <row r="261" spans="1:31" x14ac:dyDescent="0.25">
      <c r="A261" t="s">
        <v>624</v>
      </c>
      <c r="B261" t="str">
        <f t="shared" si="38"/>
        <v>28</v>
      </c>
      <c r="C261" s="95" t="str">
        <f t="shared" si="34"/>
        <v>009</v>
      </c>
      <c r="D261" t="str">
        <f t="shared" si="39"/>
        <v>EDU28009</v>
      </c>
      <c r="E261">
        <v>28</v>
      </c>
      <c r="F261">
        <v>1</v>
      </c>
      <c r="G261">
        <v>3</v>
      </c>
      <c r="H261">
        <v>81</v>
      </c>
      <c r="I261">
        <v>11</v>
      </c>
      <c r="J261">
        <v>3</v>
      </c>
      <c r="K261" s="96" t="s">
        <v>165</v>
      </c>
      <c r="L261">
        <v>35</v>
      </c>
      <c r="M261" t="s">
        <v>1145</v>
      </c>
      <c r="N261">
        <v>100000000</v>
      </c>
      <c r="O261">
        <v>0</v>
      </c>
      <c r="P261">
        <v>0</v>
      </c>
      <c r="Q261">
        <v>0</v>
      </c>
      <c r="R261">
        <v>0</v>
      </c>
      <c r="S261" s="23">
        <v>100000000</v>
      </c>
      <c r="T261">
        <v>0</v>
      </c>
      <c r="U261" s="252">
        <v>0</v>
      </c>
      <c r="V261" s="243">
        <v>0</v>
      </c>
      <c r="W261">
        <v>0</v>
      </c>
      <c r="X261">
        <v>0</v>
      </c>
      <c r="Z261" s="270" t="str">
        <f t="shared" si="40"/>
        <v>1</v>
      </c>
      <c r="AA261" s="265" t="str">
        <f t="shared" si="41"/>
        <v>1</v>
      </c>
      <c r="AB261" s="265" t="str">
        <f t="shared" si="42"/>
        <v>3</v>
      </c>
      <c r="AC261" s="273" t="s">
        <v>1463</v>
      </c>
      <c r="AD261" s="274" t="s">
        <v>1476</v>
      </c>
      <c r="AE261" s="240" t="s">
        <v>1499</v>
      </c>
    </row>
    <row r="262" spans="1:31" x14ac:dyDescent="0.25">
      <c r="A262" t="s">
        <v>624</v>
      </c>
      <c r="B262" t="str">
        <f t="shared" si="38"/>
        <v>28</v>
      </c>
      <c r="C262" s="95" t="str">
        <f t="shared" si="34"/>
        <v>009</v>
      </c>
      <c r="D262" t="str">
        <f t="shared" si="39"/>
        <v>EDU28009</v>
      </c>
      <c r="E262">
        <v>28</v>
      </c>
      <c r="F262">
        <v>2</v>
      </c>
      <c r="G262">
        <v>3</v>
      </c>
      <c r="H262">
        <v>11</v>
      </c>
      <c r="I262">
        <v>11</v>
      </c>
      <c r="J262">
        <v>3</v>
      </c>
      <c r="K262" s="96" t="s">
        <v>165</v>
      </c>
      <c r="L262">
        <v>45</v>
      </c>
      <c r="M262" t="s">
        <v>1158</v>
      </c>
      <c r="N262">
        <v>906000000</v>
      </c>
      <c r="O262">
        <v>0</v>
      </c>
      <c r="P262">
        <v>0</v>
      </c>
      <c r="Q262">
        <v>0</v>
      </c>
      <c r="R262">
        <v>0</v>
      </c>
      <c r="S262" s="23">
        <v>906000000</v>
      </c>
      <c r="T262">
        <v>563000000</v>
      </c>
      <c r="U262" s="252">
        <v>563000000</v>
      </c>
      <c r="V262" s="243">
        <v>141854333</v>
      </c>
      <c r="W262">
        <v>141854333</v>
      </c>
      <c r="X262">
        <v>421145667</v>
      </c>
      <c r="Z262" s="270" t="str">
        <f t="shared" si="40"/>
        <v>1</v>
      </c>
      <c r="AA262" s="265" t="str">
        <f t="shared" si="41"/>
        <v>1</v>
      </c>
      <c r="AB262" s="265" t="str">
        <f t="shared" si="42"/>
        <v>3</v>
      </c>
      <c r="AC262" s="273" t="s">
        <v>1463</v>
      </c>
      <c r="AD262" s="274" t="s">
        <v>1476</v>
      </c>
      <c r="AE262" s="240" t="s">
        <v>1499</v>
      </c>
    </row>
    <row r="263" spans="1:31" x14ac:dyDescent="0.25">
      <c r="A263" t="s">
        <v>624</v>
      </c>
      <c r="B263" t="str">
        <f t="shared" si="38"/>
        <v>28</v>
      </c>
      <c r="C263" s="95" t="str">
        <f t="shared" si="34"/>
        <v>009</v>
      </c>
      <c r="D263" t="str">
        <f t="shared" si="39"/>
        <v>EDU28009</v>
      </c>
      <c r="E263">
        <v>28</v>
      </c>
      <c r="F263">
        <v>2</v>
      </c>
      <c r="G263">
        <v>3</v>
      </c>
      <c r="H263">
        <v>33</v>
      </c>
      <c r="I263">
        <v>11</v>
      </c>
      <c r="J263">
        <v>3</v>
      </c>
      <c r="K263" s="96" t="s">
        <v>165</v>
      </c>
      <c r="L263">
        <v>1</v>
      </c>
      <c r="M263" t="s">
        <v>36</v>
      </c>
      <c r="N263">
        <v>60258351333</v>
      </c>
      <c r="O263">
        <v>0</v>
      </c>
      <c r="P263">
        <v>0</v>
      </c>
      <c r="Q263">
        <v>0</v>
      </c>
      <c r="R263">
        <v>2244300675</v>
      </c>
      <c r="S263" s="23">
        <v>58014050658</v>
      </c>
      <c r="T263">
        <v>15461727539</v>
      </c>
      <c r="U263" s="252">
        <v>15461727539</v>
      </c>
      <c r="V263" s="243">
        <v>15461727539</v>
      </c>
      <c r="W263">
        <v>15461727539</v>
      </c>
      <c r="X263">
        <v>0</v>
      </c>
      <c r="Z263" s="270" t="str">
        <f t="shared" si="40"/>
        <v>1</v>
      </c>
      <c r="AA263" s="265" t="str">
        <f t="shared" si="41"/>
        <v>1</v>
      </c>
      <c r="AB263" s="265" t="str">
        <f t="shared" si="42"/>
        <v>3</v>
      </c>
      <c r="AC263" s="273" t="s">
        <v>1463</v>
      </c>
      <c r="AD263" s="274" t="s">
        <v>1476</v>
      </c>
      <c r="AE263" s="240" t="s">
        <v>1499</v>
      </c>
    </row>
    <row r="264" spans="1:31" x14ac:dyDescent="0.25">
      <c r="A264" t="s">
        <v>624</v>
      </c>
      <c r="B264" t="str">
        <f t="shared" si="38"/>
        <v>28</v>
      </c>
      <c r="C264" s="95" t="str">
        <f t="shared" si="34"/>
        <v>009</v>
      </c>
      <c r="D264" t="str">
        <f t="shared" si="39"/>
        <v>EDU28009</v>
      </c>
      <c r="E264">
        <v>28</v>
      </c>
      <c r="F264">
        <v>2</v>
      </c>
      <c r="G264">
        <v>3</v>
      </c>
      <c r="H264">
        <v>33</v>
      </c>
      <c r="I264">
        <v>11</v>
      </c>
      <c r="J264">
        <v>3</v>
      </c>
      <c r="K264" s="96" t="s">
        <v>165</v>
      </c>
      <c r="L264">
        <v>2</v>
      </c>
      <c r="M264" t="s">
        <v>37</v>
      </c>
      <c r="N264">
        <v>264514445</v>
      </c>
      <c r="O264">
        <v>0</v>
      </c>
      <c r="P264">
        <v>0</v>
      </c>
      <c r="Q264">
        <v>0</v>
      </c>
      <c r="R264">
        <v>0</v>
      </c>
      <c r="S264" s="23">
        <v>264514445</v>
      </c>
      <c r="T264">
        <v>56883274</v>
      </c>
      <c r="U264" s="252">
        <v>56883274</v>
      </c>
      <c r="V264" s="243">
        <v>56883274</v>
      </c>
      <c r="W264">
        <v>56883274</v>
      </c>
      <c r="X264">
        <v>0</v>
      </c>
      <c r="Z264" s="270" t="str">
        <f t="shared" si="40"/>
        <v>1</v>
      </c>
      <c r="AA264" s="265" t="str">
        <f t="shared" si="41"/>
        <v>1</v>
      </c>
      <c r="AB264" s="265" t="str">
        <f t="shared" si="42"/>
        <v>3</v>
      </c>
      <c r="AC264" s="273" t="s">
        <v>1463</v>
      </c>
      <c r="AD264" s="274" t="s">
        <v>1476</v>
      </c>
      <c r="AE264" s="240" t="s">
        <v>1499</v>
      </c>
    </row>
    <row r="265" spans="1:31" x14ac:dyDescent="0.25">
      <c r="A265" t="s">
        <v>624</v>
      </c>
      <c r="B265" t="str">
        <f t="shared" si="38"/>
        <v>28</v>
      </c>
      <c r="C265" s="95" t="str">
        <f t="shared" si="34"/>
        <v>009</v>
      </c>
      <c r="D265" t="str">
        <f t="shared" si="39"/>
        <v>EDU28009</v>
      </c>
      <c r="E265">
        <v>28</v>
      </c>
      <c r="F265">
        <v>2</v>
      </c>
      <c r="G265">
        <v>3</v>
      </c>
      <c r="H265">
        <v>33</v>
      </c>
      <c r="I265">
        <v>11</v>
      </c>
      <c r="J265">
        <v>3</v>
      </c>
      <c r="K265" s="96" t="s">
        <v>165</v>
      </c>
      <c r="L265">
        <v>3</v>
      </c>
      <c r="M265" t="s">
        <v>1159</v>
      </c>
      <c r="N265">
        <v>3876433807</v>
      </c>
      <c r="O265">
        <v>0</v>
      </c>
      <c r="P265">
        <v>0</v>
      </c>
      <c r="Q265">
        <v>0</v>
      </c>
      <c r="R265">
        <v>0</v>
      </c>
      <c r="S265" s="23">
        <v>3876433807</v>
      </c>
      <c r="T265">
        <v>994483373</v>
      </c>
      <c r="U265" s="252">
        <v>234146786</v>
      </c>
      <c r="V265" s="243">
        <v>234146786</v>
      </c>
      <c r="W265">
        <v>234146786</v>
      </c>
      <c r="X265">
        <v>760336587</v>
      </c>
      <c r="Z265" s="270" t="str">
        <f t="shared" si="40"/>
        <v>1</v>
      </c>
      <c r="AA265" s="265" t="str">
        <f t="shared" si="41"/>
        <v>1</v>
      </c>
      <c r="AB265" s="265" t="str">
        <f t="shared" si="42"/>
        <v>3</v>
      </c>
      <c r="AC265" s="273" t="s">
        <v>1463</v>
      </c>
      <c r="AD265" s="274" t="s">
        <v>1476</v>
      </c>
      <c r="AE265" s="240" t="s">
        <v>1499</v>
      </c>
    </row>
    <row r="266" spans="1:31" x14ac:dyDescent="0.25">
      <c r="A266" t="s">
        <v>624</v>
      </c>
      <c r="B266" t="str">
        <f t="shared" si="38"/>
        <v>28</v>
      </c>
      <c r="C266" s="95" t="str">
        <f t="shared" si="34"/>
        <v>009</v>
      </c>
      <c r="D266" t="str">
        <f t="shared" si="39"/>
        <v>EDU28009</v>
      </c>
      <c r="E266">
        <v>28</v>
      </c>
      <c r="F266">
        <v>2</v>
      </c>
      <c r="G266">
        <v>3</v>
      </c>
      <c r="H266">
        <v>33</v>
      </c>
      <c r="I266">
        <v>11</v>
      </c>
      <c r="J266">
        <v>3</v>
      </c>
      <c r="K266" s="96" t="s">
        <v>165</v>
      </c>
      <c r="L266">
        <v>4</v>
      </c>
      <c r="M266" t="s">
        <v>1160</v>
      </c>
      <c r="N266">
        <v>17686030</v>
      </c>
      <c r="O266">
        <v>0</v>
      </c>
      <c r="P266">
        <v>0</v>
      </c>
      <c r="Q266">
        <v>0</v>
      </c>
      <c r="R266">
        <v>0</v>
      </c>
      <c r="S266" s="23">
        <v>17686030</v>
      </c>
      <c r="T266">
        <v>3758282</v>
      </c>
      <c r="U266" s="252">
        <v>0</v>
      </c>
      <c r="V266" s="243">
        <v>0</v>
      </c>
      <c r="W266">
        <v>0</v>
      </c>
      <c r="X266">
        <v>3758282</v>
      </c>
      <c r="Z266" s="270" t="str">
        <f t="shared" si="40"/>
        <v>1</v>
      </c>
      <c r="AA266" s="265" t="str">
        <f t="shared" si="41"/>
        <v>1</v>
      </c>
      <c r="AB266" s="265" t="str">
        <f t="shared" si="42"/>
        <v>3</v>
      </c>
      <c r="AC266" s="273" t="s">
        <v>1463</v>
      </c>
      <c r="AD266" s="274" t="s">
        <v>1476</v>
      </c>
      <c r="AE266" s="240" t="s">
        <v>1499</v>
      </c>
    </row>
    <row r="267" spans="1:31" x14ac:dyDescent="0.25">
      <c r="A267" t="s">
        <v>624</v>
      </c>
      <c r="B267" t="str">
        <f t="shared" si="38"/>
        <v>28</v>
      </c>
      <c r="C267" s="95" t="str">
        <f t="shared" si="34"/>
        <v>009</v>
      </c>
      <c r="D267" t="str">
        <f t="shared" si="39"/>
        <v>EDU28009</v>
      </c>
      <c r="E267">
        <v>28</v>
      </c>
      <c r="F267">
        <v>2</v>
      </c>
      <c r="G267">
        <v>3</v>
      </c>
      <c r="H267">
        <v>33</v>
      </c>
      <c r="I267">
        <v>11</v>
      </c>
      <c r="J267">
        <v>3</v>
      </c>
      <c r="K267" s="96" t="s">
        <v>165</v>
      </c>
      <c r="L267">
        <v>5</v>
      </c>
      <c r="M267" t="s">
        <v>1161</v>
      </c>
      <c r="N267">
        <v>22042000</v>
      </c>
      <c r="O267">
        <v>0</v>
      </c>
      <c r="P267">
        <v>0</v>
      </c>
      <c r="Q267">
        <v>0</v>
      </c>
      <c r="R267">
        <v>0</v>
      </c>
      <c r="S267" s="23">
        <v>22042000</v>
      </c>
      <c r="T267">
        <v>0</v>
      </c>
      <c r="U267" s="252">
        <v>0</v>
      </c>
      <c r="V267" s="243">
        <v>0</v>
      </c>
      <c r="W267">
        <v>0</v>
      </c>
      <c r="X267">
        <v>0</v>
      </c>
      <c r="Z267" s="270" t="str">
        <f t="shared" si="40"/>
        <v>1</v>
      </c>
      <c r="AA267" s="265" t="str">
        <f t="shared" si="41"/>
        <v>1</v>
      </c>
      <c r="AB267" s="265" t="str">
        <f t="shared" si="42"/>
        <v>3</v>
      </c>
      <c r="AC267" s="273" t="s">
        <v>1463</v>
      </c>
      <c r="AD267" s="274" t="s">
        <v>1476</v>
      </c>
      <c r="AE267" s="240" t="s">
        <v>1499</v>
      </c>
    </row>
    <row r="268" spans="1:31" x14ac:dyDescent="0.25">
      <c r="A268" t="s">
        <v>624</v>
      </c>
      <c r="B268" t="str">
        <f t="shared" si="38"/>
        <v>28</v>
      </c>
      <c r="C268" s="95" t="str">
        <f t="shared" si="34"/>
        <v>009</v>
      </c>
      <c r="D268" t="str">
        <f t="shared" si="39"/>
        <v>EDU28009</v>
      </c>
      <c r="E268">
        <v>28</v>
      </c>
      <c r="F268">
        <v>2</v>
      </c>
      <c r="G268">
        <v>3</v>
      </c>
      <c r="H268">
        <v>33</v>
      </c>
      <c r="I268">
        <v>11</v>
      </c>
      <c r="J268">
        <v>3</v>
      </c>
      <c r="K268" s="96" t="s">
        <v>165</v>
      </c>
      <c r="L268">
        <v>6</v>
      </c>
      <c r="M268" t="s">
        <v>38</v>
      </c>
      <c r="N268">
        <v>167817730</v>
      </c>
      <c r="O268">
        <v>0</v>
      </c>
      <c r="P268">
        <v>0</v>
      </c>
      <c r="Q268">
        <v>0</v>
      </c>
      <c r="R268">
        <v>0</v>
      </c>
      <c r="S268" s="23">
        <v>167817730</v>
      </c>
      <c r="T268">
        <v>46009092</v>
      </c>
      <c r="U268" s="252">
        <v>46009092</v>
      </c>
      <c r="V268" s="243">
        <v>46009092</v>
      </c>
      <c r="W268">
        <v>46009092</v>
      </c>
      <c r="X268">
        <v>0</v>
      </c>
      <c r="Z268" s="270" t="str">
        <f t="shared" si="40"/>
        <v>1</v>
      </c>
      <c r="AA268" s="265" t="str">
        <f t="shared" si="41"/>
        <v>1</v>
      </c>
      <c r="AB268" s="265" t="str">
        <f t="shared" si="42"/>
        <v>3</v>
      </c>
      <c r="AC268" s="273" t="s">
        <v>1463</v>
      </c>
      <c r="AD268" s="274" t="s">
        <v>1476</v>
      </c>
      <c r="AE268" s="240" t="s">
        <v>1499</v>
      </c>
    </row>
    <row r="269" spans="1:31" x14ac:dyDescent="0.25">
      <c r="A269" t="s">
        <v>624</v>
      </c>
      <c r="B269" t="str">
        <f t="shared" si="38"/>
        <v>28</v>
      </c>
      <c r="C269" s="95" t="str">
        <f t="shared" si="34"/>
        <v>009</v>
      </c>
      <c r="D269" t="str">
        <f t="shared" si="39"/>
        <v>EDU28009</v>
      </c>
      <c r="E269">
        <v>28</v>
      </c>
      <c r="F269">
        <v>2</v>
      </c>
      <c r="G269">
        <v>3</v>
      </c>
      <c r="H269">
        <v>33</v>
      </c>
      <c r="I269">
        <v>11</v>
      </c>
      <c r="J269">
        <v>3</v>
      </c>
      <c r="K269" s="96" t="s">
        <v>165</v>
      </c>
      <c r="L269">
        <v>7</v>
      </c>
      <c r="M269" t="s">
        <v>39</v>
      </c>
      <c r="N269">
        <v>32806200</v>
      </c>
      <c r="O269">
        <v>0</v>
      </c>
      <c r="P269">
        <v>0</v>
      </c>
      <c r="Q269">
        <v>0</v>
      </c>
      <c r="R269">
        <v>0</v>
      </c>
      <c r="S269" s="23">
        <v>32806200</v>
      </c>
      <c r="T269">
        <v>4581008</v>
      </c>
      <c r="U269" s="252">
        <v>4581008</v>
      </c>
      <c r="V269" s="243">
        <v>4581008</v>
      </c>
      <c r="W269">
        <v>4581008</v>
      </c>
      <c r="X269">
        <v>0</v>
      </c>
      <c r="Z269" s="270" t="str">
        <f t="shared" si="40"/>
        <v>1</v>
      </c>
      <c r="AA269" s="265" t="str">
        <f t="shared" si="41"/>
        <v>1</v>
      </c>
      <c r="AB269" s="265" t="str">
        <f t="shared" si="42"/>
        <v>3</v>
      </c>
      <c r="AC269" s="273" t="s">
        <v>1463</v>
      </c>
      <c r="AD269" s="274" t="s">
        <v>1476</v>
      </c>
      <c r="AE269" s="240" t="s">
        <v>1499</v>
      </c>
    </row>
    <row r="270" spans="1:31" x14ac:dyDescent="0.25">
      <c r="A270" t="s">
        <v>624</v>
      </c>
      <c r="B270" t="str">
        <f t="shared" si="38"/>
        <v>28</v>
      </c>
      <c r="C270" s="95" t="str">
        <f t="shared" si="34"/>
        <v>009</v>
      </c>
      <c r="D270" t="str">
        <f t="shared" si="39"/>
        <v>EDU28009</v>
      </c>
      <c r="E270">
        <v>28</v>
      </c>
      <c r="F270">
        <v>2</v>
      </c>
      <c r="G270">
        <v>3</v>
      </c>
      <c r="H270">
        <v>33</v>
      </c>
      <c r="I270">
        <v>11</v>
      </c>
      <c r="J270">
        <v>3</v>
      </c>
      <c r="K270" s="96" t="s">
        <v>165</v>
      </c>
      <c r="L270">
        <v>8</v>
      </c>
      <c r="M270" t="s">
        <v>40</v>
      </c>
      <c r="N270">
        <v>165315000</v>
      </c>
      <c r="O270">
        <v>0</v>
      </c>
      <c r="P270">
        <v>0</v>
      </c>
      <c r="Q270">
        <v>0</v>
      </c>
      <c r="R270">
        <v>0</v>
      </c>
      <c r="S270" s="23">
        <v>165315000</v>
      </c>
      <c r="T270">
        <v>8998349</v>
      </c>
      <c r="U270" s="252">
        <v>8998349</v>
      </c>
      <c r="V270" s="243">
        <v>8998349</v>
      </c>
      <c r="W270">
        <v>8998349</v>
      </c>
      <c r="X270">
        <v>0</v>
      </c>
      <c r="Z270" s="270" t="str">
        <f t="shared" si="40"/>
        <v>1</v>
      </c>
      <c r="AA270" s="265" t="str">
        <f t="shared" si="41"/>
        <v>1</v>
      </c>
      <c r="AB270" s="265" t="str">
        <f t="shared" si="42"/>
        <v>3</v>
      </c>
      <c r="AC270" s="273" t="s">
        <v>1463</v>
      </c>
      <c r="AD270" s="274" t="s">
        <v>1476</v>
      </c>
      <c r="AE270" s="240" t="s">
        <v>1499</v>
      </c>
    </row>
    <row r="271" spans="1:31" x14ac:dyDescent="0.25">
      <c r="A271" t="s">
        <v>624</v>
      </c>
      <c r="B271" t="str">
        <f t="shared" si="38"/>
        <v>28</v>
      </c>
      <c r="C271" s="95" t="str">
        <f t="shared" si="34"/>
        <v>009</v>
      </c>
      <c r="D271" t="str">
        <f t="shared" si="39"/>
        <v>EDU28009</v>
      </c>
      <c r="E271">
        <v>28</v>
      </c>
      <c r="F271">
        <v>2</v>
      </c>
      <c r="G271">
        <v>3</v>
      </c>
      <c r="H271">
        <v>33</v>
      </c>
      <c r="I271">
        <v>11</v>
      </c>
      <c r="J271">
        <v>3</v>
      </c>
      <c r="K271" s="96" t="s">
        <v>165</v>
      </c>
      <c r="L271">
        <v>9</v>
      </c>
      <c r="M271" t="s">
        <v>41</v>
      </c>
      <c r="N271">
        <v>275525000</v>
      </c>
      <c r="O271">
        <v>0</v>
      </c>
      <c r="P271">
        <v>0</v>
      </c>
      <c r="Q271">
        <v>0</v>
      </c>
      <c r="R271">
        <v>0</v>
      </c>
      <c r="S271" s="23">
        <v>275525000</v>
      </c>
      <c r="T271">
        <v>9909795</v>
      </c>
      <c r="U271" s="252">
        <v>9909795</v>
      </c>
      <c r="V271" s="243">
        <v>9909795</v>
      </c>
      <c r="W271">
        <v>9909795</v>
      </c>
      <c r="X271">
        <v>0</v>
      </c>
      <c r="Z271" s="270" t="str">
        <f t="shared" si="40"/>
        <v>1</v>
      </c>
      <c r="AA271" s="265" t="str">
        <f t="shared" si="41"/>
        <v>1</v>
      </c>
      <c r="AB271" s="265" t="str">
        <f t="shared" si="42"/>
        <v>3</v>
      </c>
      <c r="AC271" s="273" t="s">
        <v>1463</v>
      </c>
      <c r="AD271" s="274" t="s">
        <v>1476</v>
      </c>
      <c r="AE271" s="240" t="s">
        <v>1499</v>
      </c>
    </row>
    <row r="272" spans="1:31" x14ac:dyDescent="0.25">
      <c r="A272" t="s">
        <v>624</v>
      </c>
      <c r="B272" t="str">
        <f t="shared" si="38"/>
        <v>28</v>
      </c>
      <c r="C272" s="95" t="str">
        <f t="shared" si="34"/>
        <v>009</v>
      </c>
      <c r="D272" t="str">
        <f t="shared" si="39"/>
        <v>EDU28009</v>
      </c>
      <c r="E272">
        <v>28</v>
      </c>
      <c r="F272">
        <v>2</v>
      </c>
      <c r="G272">
        <v>3</v>
      </c>
      <c r="H272">
        <v>33</v>
      </c>
      <c r="I272">
        <v>11</v>
      </c>
      <c r="J272">
        <v>3</v>
      </c>
      <c r="K272" s="96" t="s">
        <v>165</v>
      </c>
      <c r="L272">
        <v>10</v>
      </c>
      <c r="M272" t="s">
        <v>42</v>
      </c>
      <c r="N272">
        <v>473125110</v>
      </c>
      <c r="O272">
        <v>0</v>
      </c>
      <c r="P272">
        <v>0</v>
      </c>
      <c r="Q272">
        <v>0</v>
      </c>
      <c r="R272">
        <v>0</v>
      </c>
      <c r="S272" s="23">
        <v>473125110</v>
      </c>
      <c r="T272">
        <v>108243801</v>
      </c>
      <c r="U272" s="252">
        <v>108243801</v>
      </c>
      <c r="V272" s="243">
        <v>108243801</v>
      </c>
      <c r="W272">
        <v>108243801</v>
      </c>
      <c r="X272">
        <v>0</v>
      </c>
      <c r="Z272" s="270" t="str">
        <f t="shared" si="40"/>
        <v>1</v>
      </c>
      <c r="AA272" s="265" t="str">
        <f t="shared" si="41"/>
        <v>1</v>
      </c>
      <c r="AB272" s="265" t="str">
        <f t="shared" si="42"/>
        <v>3</v>
      </c>
      <c r="AC272" s="273" t="s">
        <v>1463</v>
      </c>
      <c r="AD272" s="274" t="s">
        <v>1476</v>
      </c>
      <c r="AE272" s="240" t="s">
        <v>1499</v>
      </c>
    </row>
    <row r="273" spans="1:31" x14ac:dyDescent="0.25">
      <c r="A273" t="s">
        <v>624</v>
      </c>
      <c r="B273" t="str">
        <f t="shared" si="38"/>
        <v>28</v>
      </c>
      <c r="C273" s="95" t="str">
        <f t="shared" si="34"/>
        <v>009</v>
      </c>
      <c r="D273" t="str">
        <f t="shared" si="39"/>
        <v>EDU28009</v>
      </c>
      <c r="E273">
        <v>28</v>
      </c>
      <c r="F273">
        <v>2</v>
      </c>
      <c r="G273">
        <v>3</v>
      </c>
      <c r="H273">
        <v>33</v>
      </c>
      <c r="I273">
        <v>11</v>
      </c>
      <c r="J273">
        <v>3</v>
      </c>
      <c r="K273" s="96" t="s">
        <v>165</v>
      </c>
      <c r="L273">
        <v>11</v>
      </c>
      <c r="M273" t="s">
        <v>1162</v>
      </c>
      <c r="N273">
        <v>3028661450</v>
      </c>
      <c r="O273">
        <v>0</v>
      </c>
      <c r="P273">
        <v>0</v>
      </c>
      <c r="Q273">
        <v>0</v>
      </c>
      <c r="R273">
        <v>0</v>
      </c>
      <c r="S273" s="23">
        <v>3028661450</v>
      </c>
      <c r="T273">
        <v>696393129</v>
      </c>
      <c r="U273" s="252">
        <v>467716829</v>
      </c>
      <c r="V273" s="243">
        <v>467716829</v>
      </c>
      <c r="W273">
        <v>467716829</v>
      </c>
      <c r="X273">
        <v>228676300</v>
      </c>
      <c r="Z273" s="270" t="str">
        <f t="shared" si="40"/>
        <v>1</v>
      </c>
      <c r="AA273" s="265" t="str">
        <f t="shared" si="41"/>
        <v>1</v>
      </c>
      <c r="AB273" s="265" t="str">
        <f t="shared" si="42"/>
        <v>3</v>
      </c>
      <c r="AC273" s="273" t="s">
        <v>1463</v>
      </c>
      <c r="AD273" s="274" t="s">
        <v>1476</v>
      </c>
      <c r="AE273" s="240" t="s">
        <v>1499</v>
      </c>
    </row>
    <row r="274" spans="1:31" x14ac:dyDescent="0.25">
      <c r="A274" t="s">
        <v>624</v>
      </c>
      <c r="B274" t="str">
        <f t="shared" si="38"/>
        <v>28</v>
      </c>
      <c r="C274" s="95" t="str">
        <f t="shared" si="34"/>
        <v>009</v>
      </c>
      <c r="D274" t="str">
        <f t="shared" si="39"/>
        <v>EDU28009</v>
      </c>
      <c r="E274">
        <v>28</v>
      </c>
      <c r="F274">
        <v>2</v>
      </c>
      <c r="G274">
        <v>3</v>
      </c>
      <c r="H274">
        <v>33</v>
      </c>
      <c r="I274">
        <v>11</v>
      </c>
      <c r="J274">
        <v>3</v>
      </c>
      <c r="K274" s="96" t="s">
        <v>165</v>
      </c>
      <c r="L274">
        <v>12</v>
      </c>
      <c r="M274" t="s">
        <v>43</v>
      </c>
      <c r="N274">
        <v>379587603</v>
      </c>
      <c r="O274">
        <v>0</v>
      </c>
      <c r="P274">
        <v>0</v>
      </c>
      <c r="Q274">
        <v>0</v>
      </c>
      <c r="R274">
        <v>0</v>
      </c>
      <c r="S274" s="23">
        <v>379587603</v>
      </c>
      <c r="T274">
        <v>87124609</v>
      </c>
      <c r="U274" s="252">
        <v>58419009</v>
      </c>
      <c r="V274" s="243">
        <v>58419009</v>
      </c>
      <c r="W274">
        <v>58419009</v>
      </c>
      <c r="X274">
        <v>28705600</v>
      </c>
      <c r="Z274" s="270" t="str">
        <f t="shared" si="40"/>
        <v>1</v>
      </c>
      <c r="AA274" s="265" t="str">
        <f t="shared" si="41"/>
        <v>1</v>
      </c>
      <c r="AB274" s="265" t="str">
        <f t="shared" si="42"/>
        <v>3</v>
      </c>
      <c r="AC274" s="273" t="s">
        <v>1463</v>
      </c>
      <c r="AD274" s="274" t="s">
        <v>1476</v>
      </c>
      <c r="AE274" s="240" t="s">
        <v>1499</v>
      </c>
    </row>
    <row r="275" spans="1:31" x14ac:dyDescent="0.25">
      <c r="A275" t="s">
        <v>624</v>
      </c>
      <c r="B275" t="str">
        <f t="shared" si="38"/>
        <v>28</v>
      </c>
      <c r="C275" s="95" t="str">
        <f t="shared" si="34"/>
        <v>009</v>
      </c>
      <c r="D275" t="str">
        <f t="shared" si="39"/>
        <v>EDU28009</v>
      </c>
      <c r="E275">
        <v>28</v>
      </c>
      <c r="F275">
        <v>2</v>
      </c>
      <c r="G275">
        <v>3</v>
      </c>
      <c r="H275">
        <v>33</v>
      </c>
      <c r="I275">
        <v>11</v>
      </c>
      <c r="J275">
        <v>3</v>
      </c>
      <c r="K275" s="96" t="s">
        <v>165</v>
      </c>
      <c r="L275">
        <v>13</v>
      </c>
      <c r="M275" t="s">
        <v>44</v>
      </c>
      <c r="N275">
        <v>2270613273</v>
      </c>
      <c r="O275">
        <v>0</v>
      </c>
      <c r="P275">
        <v>0</v>
      </c>
      <c r="Q275">
        <v>0</v>
      </c>
      <c r="R275">
        <v>0</v>
      </c>
      <c r="S275" s="23">
        <v>2270613273</v>
      </c>
      <c r="T275">
        <v>522222872</v>
      </c>
      <c r="U275" s="252">
        <v>350732472</v>
      </c>
      <c r="V275" s="243">
        <v>350732472</v>
      </c>
      <c r="W275">
        <v>350732472</v>
      </c>
      <c r="X275">
        <v>171490400</v>
      </c>
      <c r="Z275" s="270" t="str">
        <f t="shared" si="40"/>
        <v>1</v>
      </c>
      <c r="AA275" s="265" t="str">
        <f t="shared" si="41"/>
        <v>1</v>
      </c>
      <c r="AB275" s="265" t="str">
        <f t="shared" si="42"/>
        <v>3</v>
      </c>
      <c r="AC275" s="273" t="s">
        <v>1463</v>
      </c>
      <c r="AD275" s="274" t="s">
        <v>1476</v>
      </c>
      <c r="AE275" s="240" t="s">
        <v>1499</v>
      </c>
    </row>
    <row r="276" spans="1:31" x14ac:dyDescent="0.25">
      <c r="A276" t="s">
        <v>624</v>
      </c>
      <c r="B276" t="str">
        <f t="shared" si="38"/>
        <v>28</v>
      </c>
      <c r="C276" s="95" t="str">
        <f t="shared" si="34"/>
        <v>009</v>
      </c>
      <c r="D276" t="str">
        <f t="shared" si="39"/>
        <v>EDU28009</v>
      </c>
      <c r="E276">
        <v>28</v>
      </c>
      <c r="F276">
        <v>2</v>
      </c>
      <c r="G276">
        <v>3</v>
      </c>
      <c r="H276">
        <v>33</v>
      </c>
      <c r="I276">
        <v>11</v>
      </c>
      <c r="J276">
        <v>3</v>
      </c>
      <c r="K276" s="96" t="s">
        <v>165</v>
      </c>
      <c r="L276">
        <v>14</v>
      </c>
      <c r="M276" t="s">
        <v>45</v>
      </c>
      <c r="N276">
        <v>756073256</v>
      </c>
      <c r="O276">
        <v>0</v>
      </c>
      <c r="P276">
        <v>0</v>
      </c>
      <c r="Q276">
        <v>0</v>
      </c>
      <c r="R276">
        <v>0</v>
      </c>
      <c r="S276" s="23">
        <v>756073256</v>
      </c>
      <c r="T276">
        <v>174100617</v>
      </c>
      <c r="U276" s="252">
        <v>116825117</v>
      </c>
      <c r="V276" s="243">
        <v>116825117</v>
      </c>
      <c r="W276">
        <v>116825117</v>
      </c>
      <c r="X276">
        <v>57275500</v>
      </c>
      <c r="Z276" s="270" t="str">
        <f t="shared" si="40"/>
        <v>1</v>
      </c>
      <c r="AA276" s="265" t="str">
        <f t="shared" si="41"/>
        <v>1</v>
      </c>
      <c r="AB276" s="265" t="str">
        <f t="shared" si="42"/>
        <v>3</v>
      </c>
      <c r="AC276" s="273" t="s">
        <v>1463</v>
      </c>
      <c r="AD276" s="274" t="s">
        <v>1476</v>
      </c>
      <c r="AE276" s="240" t="s">
        <v>1499</v>
      </c>
    </row>
    <row r="277" spans="1:31" x14ac:dyDescent="0.25">
      <c r="A277" t="s">
        <v>624</v>
      </c>
      <c r="B277" t="str">
        <f t="shared" si="38"/>
        <v>28</v>
      </c>
      <c r="C277" s="95" t="str">
        <f t="shared" si="34"/>
        <v>009</v>
      </c>
      <c r="D277" t="str">
        <f t="shared" si="39"/>
        <v>EDU28009</v>
      </c>
      <c r="E277">
        <v>28</v>
      </c>
      <c r="F277">
        <v>2</v>
      </c>
      <c r="G277">
        <v>3</v>
      </c>
      <c r="H277">
        <v>33</v>
      </c>
      <c r="I277">
        <v>11</v>
      </c>
      <c r="J277">
        <v>3</v>
      </c>
      <c r="K277" s="96" t="s">
        <v>165</v>
      </c>
      <c r="L277">
        <v>15</v>
      </c>
      <c r="M277" t="s">
        <v>1163</v>
      </c>
      <c r="N277">
        <v>379533675</v>
      </c>
      <c r="O277">
        <v>0</v>
      </c>
      <c r="P277">
        <v>0</v>
      </c>
      <c r="Q277">
        <v>0</v>
      </c>
      <c r="R277">
        <v>0</v>
      </c>
      <c r="S277" s="23">
        <v>379533675</v>
      </c>
      <c r="T277">
        <v>87124609</v>
      </c>
      <c r="U277" s="252">
        <v>58419009</v>
      </c>
      <c r="V277" s="243">
        <v>58419009</v>
      </c>
      <c r="W277">
        <v>58419009</v>
      </c>
      <c r="X277">
        <v>28705600</v>
      </c>
      <c r="Z277" s="270" t="str">
        <f t="shared" si="40"/>
        <v>1</v>
      </c>
      <c r="AA277" s="265" t="str">
        <f t="shared" si="41"/>
        <v>1</v>
      </c>
      <c r="AB277" s="265" t="str">
        <f t="shared" si="42"/>
        <v>3</v>
      </c>
      <c r="AC277" s="273" t="s">
        <v>1463</v>
      </c>
      <c r="AD277" s="274" t="s">
        <v>1476</v>
      </c>
      <c r="AE277" s="240" t="s">
        <v>1499</v>
      </c>
    </row>
    <row r="278" spans="1:31" x14ac:dyDescent="0.25">
      <c r="A278" t="s">
        <v>624</v>
      </c>
      <c r="B278" t="str">
        <f t="shared" ref="B278:B294" si="43">RIGHT(E278,2)</f>
        <v>28</v>
      </c>
      <c r="C278" s="95" t="str">
        <f t="shared" si="34"/>
        <v>009</v>
      </c>
      <c r="D278" t="str">
        <f t="shared" ref="D278:D341" si="44">CONCATENATE(A278,B278,C278)</f>
        <v>EDU28009</v>
      </c>
      <c r="E278">
        <v>28</v>
      </c>
      <c r="F278">
        <v>2</v>
      </c>
      <c r="G278">
        <v>3</v>
      </c>
      <c r="H278">
        <v>33</v>
      </c>
      <c r="I278">
        <v>11</v>
      </c>
      <c r="J278">
        <v>3</v>
      </c>
      <c r="K278" s="96" t="s">
        <v>165</v>
      </c>
      <c r="L278">
        <v>16</v>
      </c>
      <c r="M278" t="s">
        <v>1164</v>
      </c>
      <c r="N278">
        <v>46935550</v>
      </c>
      <c r="O278">
        <v>0</v>
      </c>
      <c r="P278">
        <v>0</v>
      </c>
      <c r="Q278">
        <v>0</v>
      </c>
      <c r="R278">
        <v>0</v>
      </c>
      <c r="S278" s="23">
        <v>46935550</v>
      </c>
      <c r="T278">
        <v>20568000</v>
      </c>
      <c r="U278" s="252">
        <v>0</v>
      </c>
      <c r="V278" s="243">
        <v>0</v>
      </c>
      <c r="W278">
        <v>0</v>
      </c>
      <c r="X278">
        <v>20568000</v>
      </c>
      <c r="Z278" s="270" t="str">
        <f t="shared" si="40"/>
        <v>1</v>
      </c>
      <c r="AA278" s="265" t="str">
        <f t="shared" si="41"/>
        <v>1</v>
      </c>
      <c r="AB278" s="265" t="str">
        <f t="shared" si="42"/>
        <v>3</v>
      </c>
      <c r="AC278" s="273" t="s">
        <v>1463</v>
      </c>
      <c r="AD278" s="274" t="s">
        <v>1476</v>
      </c>
      <c r="AE278" s="240" t="s">
        <v>1499</v>
      </c>
    </row>
    <row r="279" spans="1:31" x14ac:dyDescent="0.25">
      <c r="A279" t="s">
        <v>624</v>
      </c>
      <c r="B279" t="str">
        <f t="shared" si="43"/>
        <v>28</v>
      </c>
      <c r="C279" s="95" t="str">
        <f t="shared" si="34"/>
        <v>009</v>
      </c>
      <c r="D279" t="str">
        <f t="shared" si="44"/>
        <v>EDU28009</v>
      </c>
      <c r="E279">
        <v>28</v>
      </c>
      <c r="F279">
        <v>2</v>
      </c>
      <c r="G279">
        <v>3</v>
      </c>
      <c r="H279">
        <v>33</v>
      </c>
      <c r="I279">
        <v>11</v>
      </c>
      <c r="J279">
        <v>3</v>
      </c>
      <c r="K279" s="96" t="s">
        <v>165</v>
      </c>
      <c r="L279">
        <v>17</v>
      </c>
      <c r="M279" t="s">
        <v>46</v>
      </c>
      <c r="N279">
        <v>103415500</v>
      </c>
      <c r="O279">
        <v>0</v>
      </c>
      <c r="P279">
        <v>0</v>
      </c>
      <c r="Q279">
        <v>0</v>
      </c>
      <c r="R279">
        <v>0</v>
      </c>
      <c r="S279" s="23">
        <v>103415500</v>
      </c>
      <c r="T279">
        <v>2847053</v>
      </c>
      <c r="U279" s="252">
        <v>0</v>
      </c>
      <c r="V279" s="243">
        <v>0</v>
      </c>
      <c r="W279">
        <v>0</v>
      </c>
      <c r="X279">
        <v>2847053</v>
      </c>
      <c r="Z279" s="270" t="str">
        <f t="shared" si="40"/>
        <v>1</v>
      </c>
      <c r="AA279" s="265" t="str">
        <f t="shared" si="41"/>
        <v>1</v>
      </c>
      <c r="AB279" s="265" t="str">
        <f t="shared" si="42"/>
        <v>3</v>
      </c>
      <c r="AC279" s="273" t="s">
        <v>1463</v>
      </c>
      <c r="AD279" s="274" t="s">
        <v>1476</v>
      </c>
      <c r="AE279" s="240" t="s">
        <v>1499</v>
      </c>
    </row>
    <row r="280" spans="1:31" x14ac:dyDescent="0.25">
      <c r="A280" t="s">
        <v>624</v>
      </c>
      <c r="B280" t="str">
        <f t="shared" si="43"/>
        <v>28</v>
      </c>
      <c r="C280" s="95" t="str">
        <f t="shared" si="34"/>
        <v>009</v>
      </c>
      <c r="D280" t="str">
        <f t="shared" si="44"/>
        <v>EDU28009</v>
      </c>
      <c r="E280">
        <v>28</v>
      </c>
      <c r="F280">
        <v>2</v>
      </c>
      <c r="G280">
        <v>3</v>
      </c>
      <c r="H280">
        <v>33</v>
      </c>
      <c r="I280">
        <v>11</v>
      </c>
      <c r="J280">
        <v>3</v>
      </c>
      <c r="K280" s="96" t="s">
        <v>165</v>
      </c>
      <c r="L280">
        <v>18</v>
      </c>
      <c r="M280" t="s">
        <v>47</v>
      </c>
      <c r="N280">
        <v>66126000</v>
      </c>
      <c r="O280">
        <v>0</v>
      </c>
      <c r="P280">
        <v>0</v>
      </c>
      <c r="Q280">
        <v>0</v>
      </c>
      <c r="R280">
        <v>0</v>
      </c>
      <c r="S280" s="23">
        <v>66126000</v>
      </c>
      <c r="T280">
        <v>0</v>
      </c>
      <c r="U280" s="252">
        <v>0</v>
      </c>
      <c r="V280" s="243">
        <v>0</v>
      </c>
      <c r="W280">
        <v>0</v>
      </c>
      <c r="X280">
        <v>0</v>
      </c>
      <c r="Z280" s="270" t="str">
        <f t="shared" si="40"/>
        <v>1</v>
      </c>
      <c r="AA280" s="265" t="str">
        <f t="shared" si="41"/>
        <v>1</v>
      </c>
      <c r="AB280" s="265" t="str">
        <f t="shared" si="42"/>
        <v>3</v>
      </c>
      <c r="AC280" s="273" t="s">
        <v>1463</v>
      </c>
      <c r="AD280" s="274" t="s">
        <v>1476</v>
      </c>
      <c r="AE280" s="240" t="s">
        <v>1499</v>
      </c>
    </row>
    <row r="281" spans="1:31" x14ac:dyDescent="0.25">
      <c r="A281" t="s">
        <v>624</v>
      </c>
      <c r="B281" t="str">
        <f t="shared" ref="B281:B285" si="45">RIGHT(E281,2)</f>
        <v>28</v>
      </c>
      <c r="C281" s="95" t="str">
        <f t="shared" si="34"/>
        <v>009</v>
      </c>
      <c r="D281" t="str">
        <f t="shared" si="44"/>
        <v>EDU28009</v>
      </c>
      <c r="E281">
        <v>28</v>
      </c>
      <c r="F281">
        <v>2</v>
      </c>
      <c r="G281">
        <v>3</v>
      </c>
      <c r="H281">
        <v>33</v>
      </c>
      <c r="I281">
        <v>11</v>
      </c>
      <c r="J281">
        <v>3</v>
      </c>
      <c r="K281" s="96" t="s">
        <v>165</v>
      </c>
      <c r="L281">
        <v>20</v>
      </c>
      <c r="M281" t="s">
        <v>48</v>
      </c>
      <c r="N281">
        <v>5221468789</v>
      </c>
      <c r="O281">
        <v>0</v>
      </c>
      <c r="P281">
        <v>0</v>
      </c>
      <c r="Q281">
        <v>0</v>
      </c>
      <c r="R281">
        <v>0</v>
      </c>
      <c r="S281" s="23">
        <v>5221468789</v>
      </c>
      <c r="T281">
        <v>1359794922</v>
      </c>
      <c r="U281" s="252">
        <v>1359794922</v>
      </c>
      <c r="V281" s="243">
        <v>1359794922</v>
      </c>
      <c r="W281">
        <v>1359794922</v>
      </c>
      <c r="X281">
        <v>0</v>
      </c>
      <c r="Z281" s="270" t="str">
        <f t="shared" si="40"/>
        <v>1</v>
      </c>
      <c r="AA281" s="265" t="str">
        <f t="shared" si="41"/>
        <v>1</v>
      </c>
      <c r="AB281" s="265" t="str">
        <f t="shared" si="42"/>
        <v>3</v>
      </c>
      <c r="AC281" s="273" t="s">
        <v>1463</v>
      </c>
      <c r="AD281" s="274" t="s">
        <v>1476</v>
      </c>
      <c r="AE281" s="240" t="s">
        <v>1499</v>
      </c>
    </row>
    <row r="282" spans="1:31" x14ac:dyDescent="0.25">
      <c r="A282" t="s">
        <v>624</v>
      </c>
      <c r="B282" t="str">
        <f t="shared" si="45"/>
        <v>28</v>
      </c>
      <c r="C282" s="95" t="str">
        <f t="shared" si="34"/>
        <v>009</v>
      </c>
      <c r="D282" t="str">
        <f t="shared" si="44"/>
        <v>EDU28009</v>
      </c>
      <c r="E282">
        <v>28</v>
      </c>
      <c r="F282">
        <v>2</v>
      </c>
      <c r="G282">
        <v>3</v>
      </c>
      <c r="H282">
        <v>33</v>
      </c>
      <c r="I282">
        <v>11</v>
      </c>
      <c r="J282">
        <v>3</v>
      </c>
      <c r="K282" s="96" t="s">
        <v>165</v>
      </c>
      <c r="L282">
        <v>21</v>
      </c>
      <c r="M282" t="s">
        <v>49</v>
      </c>
      <c r="N282">
        <v>57358849</v>
      </c>
      <c r="O282">
        <v>0</v>
      </c>
      <c r="P282">
        <v>0</v>
      </c>
      <c r="Q282">
        <v>0</v>
      </c>
      <c r="R282">
        <v>0</v>
      </c>
      <c r="S282" s="23">
        <v>57358849</v>
      </c>
      <c r="T282">
        <v>4946370</v>
      </c>
      <c r="U282" s="252">
        <v>4946370</v>
      </c>
      <c r="V282" s="243">
        <v>4946370</v>
      </c>
      <c r="W282">
        <v>4946370</v>
      </c>
      <c r="X282">
        <v>0</v>
      </c>
      <c r="Z282" s="270" t="str">
        <f t="shared" si="40"/>
        <v>1</v>
      </c>
      <c r="AA282" s="265" t="str">
        <f t="shared" si="41"/>
        <v>1</v>
      </c>
      <c r="AB282" s="265" t="str">
        <f t="shared" si="42"/>
        <v>3</v>
      </c>
      <c r="AC282" s="273" t="s">
        <v>1463</v>
      </c>
      <c r="AD282" s="274" t="s">
        <v>1476</v>
      </c>
      <c r="AE282" s="240" t="s">
        <v>1499</v>
      </c>
    </row>
    <row r="283" spans="1:31" x14ac:dyDescent="0.25">
      <c r="A283" t="s">
        <v>624</v>
      </c>
      <c r="B283" t="str">
        <f t="shared" si="45"/>
        <v>28</v>
      </c>
      <c r="C283" s="95" t="str">
        <f t="shared" si="34"/>
        <v>009</v>
      </c>
      <c r="D283" t="str">
        <f t="shared" si="44"/>
        <v>EDU28009</v>
      </c>
      <c r="E283">
        <v>28</v>
      </c>
      <c r="F283">
        <v>2</v>
      </c>
      <c r="G283">
        <v>3</v>
      </c>
      <c r="H283">
        <v>33</v>
      </c>
      <c r="I283">
        <v>11</v>
      </c>
      <c r="J283">
        <v>3</v>
      </c>
      <c r="K283" s="96" t="s">
        <v>165</v>
      </c>
      <c r="L283">
        <v>22</v>
      </c>
      <c r="M283" t="s">
        <v>50</v>
      </c>
      <c r="N283">
        <v>67907009</v>
      </c>
      <c r="O283">
        <v>0</v>
      </c>
      <c r="P283">
        <v>0</v>
      </c>
      <c r="Q283">
        <v>0</v>
      </c>
      <c r="R283">
        <v>0</v>
      </c>
      <c r="S283" s="23">
        <v>67907009</v>
      </c>
      <c r="T283">
        <v>34790829</v>
      </c>
      <c r="U283" s="252">
        <v>20360589</v>
      </c>
      <c r="V283" s="243">
        <v>20360589</v>
      </c>
      <c r="W283">
        <v>20360589</v>
      </c>
      <c r="X283">
        <v>14430240</v>
      </c>
      <c r="Z283" s="270" t="str">
        <f t="shared" si="40"/>
        <v>1</v>
      </c>
      <c r="AA283" s="265" t="str">
        <f t="shared" si="41"/>
        <v>1</v>
      </c>
      <c r="AB283" s="265" t="str">
        <f t="shared" si="42"/>
        <v>3</v>
      </c>
      <c r="AC283" s="273" t="s">
        <v>1463</v>
      </c>
      <c r="AD283" s="274" t="s">
        <v>1476</v>
      </c>
      <c r="AE283" s="240" t="s">
        <v>1499</v>
      </c>
    </row>
    <row r="284" spans="1:31" x14ac:dyDescent="0.25">
      <c r="A284" t="s">
        <v>624</v>
      </c>
      <c r="B284" t="str">
        <f t="shared" si="45"/>
        <v>28</v>
      </c>
      <c r="C284" s="95" t="str">
        <f t="shared" si="34"/>
        <v>009</v>
      </c>
      <c r="D284" t="str">
        <f t="shared" si="44"/>
        <v>EDU28009</v>
      </c>
      <c r="E284">
        <v>28</v>
      </c>
      <c r="F284">
        <v>2</v>
      </c>
      <c r="G284">
        <v>3</v>
      </c>
      <c r="H284">
        <v>33</v>
      </c>
      <c r="I284">
        <v>11</v>
      </c>
      <c r="J284">
        <v>3</v>
      </c>
      <c r="K284" s="96" t="s">
        <v>165</v>
      </c>
      <c r="L284">
        <v>23</v>
      </c>
      <c r="M284" t="s">
        <v>1165</v>
      </c>
      <c r="N284">
        <v>5441563794</v>
      </c>
      <c r="O284">
        <v>0</v>
      </c>
      <c r="P284">
        <v>0</v>
      </c>
      <c r="Q284">
        <v>0</v>
      </c>
      <c r="R284">
        <v>0</v>
      </c>
      <c r="S284" s="23">
        <v>5441563794</v>
      </c>
      <c r="T284">
        <v>1451643578</v>
      </c>
      <c r="U284" s="252">
        <v>975170018</v>
      </c>
      <c r="V284" s="243">
        <v>975170018</v>
      </c>
      <c r="W284">
        <v>975170018</v>
      </c>
      <c r="X284">
        <v>476473560</v>
      </c>
      <c r="Z284" s="270" t="str">
        <f t="shared" si="40"/>
        <v>1</v>
      </c>
      <c r="AA284" s="265" t="str">
        <f t="shared" si="41"/>
        <v>1</v>
      </c>
      <c r="AB284" s="265" t="str">
        <f t="shared" si="42"/>
        <v>3</v>
      </c>
      <c r="AC284" s="273" t="s">
        <v>1463</v>
      </c>
      <c r="AD284" s="274" t="s">
        <v>1476</v>
      </c>
      <c r="AE284" s="240" t="s">
        <v>1499</v>
      </c>
    </row>
    <row r="285" spans="1:31" x14ac:dyDescent="0.25">
      <c r="A285" t="s">
        <v>624</v>
      </c>
      <c r="B285" t="str">
        <f t="shared" si="45"/>
        <v>28</v>
      </c>
      <c r="C285" s="95" t="str">
        <f t="shared" si="34"/>
        <v>009</v>
      </c>
      <c r="D285" t="str">
        <f t="shared" si="44"/>
        <v>EDU28009</v>
      </c>
      <c r="E285">
        <v>28</v>
      </c>
      <c r="F285">
        <v>2</v>
      </c>
      <c r="G285">
        <v>3</v>
      </c>
      <c r="H285">
        <v>33</v>
      </c>
      <c r="I285">
        <v>11</v>
      </c>
      <c r="J285">
        <v>3</v>
      </c>
      <c r="K285" s="96" t="s">
        <v>165</v>
      </c>
      <c r="L285">
        <v>24</v>
      </c>
      <c r="M285" t="s">
        <v>51</v>
      </c>
      <c r="N285">
        <v>6460255980</v>
      </c>
      <c r="O285">
        <v>0</v>
      </c>
      <c r="P285">
        <v>0</v>
      </c>
      <c r="Q285">
        <v>0</v>
      </c>
      <c r="R285">
        <v>0</v>
      </c>
      <c r="S285" s="23">
        <v>6460255980</v>
      </c>
      <c r="T285">
        <v>1471670762</v>
      </c>
      <c r="U285" s="252">
        <v>988362802</v>
      </c>
      <c r="V285" s="243">
        <v>988362802</v>
      </c>
      <c r="W285">
        <v>988362802</v>
      </c>
      <c r="X285">
        <v>483307960</v>
      </c>
      <c r="Z285" s="270" t="str">
        <f t="shared" si="40"/>
        <v>1</v>
      </c>
      <c r="AA285" s="265" t="str">
        <f t="shared" si="41"/>
        <v>1</v>
      </c>
      <c r="AB285" s="265" t="str">
        <f t="shared" si="42"/>
        <v>3</v>
      </c>
      <c r="AC285" s="273" t="s">
        <v>1463</v>
      </c>
      <c r="AD285" s="274" t="s">
        <v>1476</v>
      </c>
      <c r="AE285" s="240" t="s">
        <v>1499</v>
      </c>
    </row>
    <row r="286" spans="1:31" x14ac:dyDescent="0.25">
      <c r="A286" t="s">
        <v>624</v>
      </c>
      <c r="B286" t="str">
        <f t="shared" si="43"/>
        <v>28</v>
      </c>
      <c r="C286" s="95" t="str">
        <f t="shared" si="34"/>
        <v>009</v>
      </c>
      <c r="D286" t="str">
        <f t="shared" si="44"/>
        <v>EDU28009</v>
      </c>
      <c r="E286">
        <v>28</v>
      </c>
      <c r="F286">
        <v>2</v>
      </c>
      <c r="G286">
        <v>3</v>
      </c>
      <c r="H286">
        <v>33</v>
      </c>
      <c r="I286">
        <v>11</v>
      </c>
      <c r="J286">
        <v>3</v>
      </c>
      <c r="K286" s="96" t="s">
        <v>165</v>
      </c>
      <c r="L286">
        <v>25</v>
      </c>
      <c r="M286" t="s">
        <v>52</v>
      </c>
      <c r="N286">
        <v>7704000000</v>
      </c>
      <c r="O286">
        <v>0</v>
      </c>
      <c r="P286">
        <v>1481048950</v>
      </c>
      <c r="Q286">
        <v>0</v>
      </c>
      <c r="R286">
        <v>0</v>
      </c>
      <c r="S286" s="23">
        <v>9185048950</v>
      </c>
      <c r="T286">
        <v>0</v>
      </c>
      <c r="U286" s="252">
        <v>0</v>
      </c>
      <c r="V286" s="243">
        <v>0</v>
      </c>
      <c r="W286">
        <v>0</v>
      </c>
      <c r="X286">
        <v>0</v>
      </c>
      <c r="Z286" s="270" t="str">
        <f t="shared" si="40"/>
        <v>1</v>
      </c>
      <c r="AA286" s="265" t="str">
        <f t="shared" si="41"/>
        <v>1</v>
      </c>
      <c r="AB286" s="265" t="str">
        <f t="shared" si="42"/>
        <v>3</v>
      </c>
      <c r="AC286" s="273" t="s">
        <v>1463</v>
      </c>
      <c r="AD286" s="274" t="s">
        <v>1476</v>
      </c>
      <c r="AE286" s="240" t="s">
        <v>1499</v>
      </c>
    </row>
    <row r="287" spans="1:31" x14ac:dyDescent="0.25">
      <c r="A287" t="s">
        <v>624</v>
      </c>
      <c r="B287" t="str">
        <f t="shared" si="43"/>
        <v>28</v>
      </c>
      <c r="C287" s="95" t="str">
        <f t="shared" ref="C287:C350" si="46">RIGHT(K287,3)</f>
        <v>009</v>
      </c>
      <c r="D287" t="str">
        <f t="shared" si="44"/>
        <v>EDU28009</v>
      </c>
      <c r="E287">
        <v>28</v>
      </c>
      <c r="F287">
        <v>2</v>
      </c>
      <c r="G287">
        <v>3</v>
      </c>
      <c r="H287">
        <v>33</v>
      </c>
      <c r="I287">
        <v>11</v>
      </c>
      <c r="J287">
        <v>3</v>
      </c>
      <c r="K287" s="96" t="s">
        <v>165</v>
      </c>
      <c r="L287">
        <v>26</v>
      </c>
      <c r="M287" t="s">
        <v>53</v>
      </c>
      <c r="N287">
        <v>3006922752</v>
      </c>
      <c r="O287">
        <v>0</v>
      </c>
      <c r="P287">
        <v>0</v>
      </c>
      <c r="Q287">
        <v>0</v>
      </c>
      <c r="R287">
        <v>0</v>
      </c>
      <c r="S287" s="23">
        <v>3006922752</v>
      </c>
      <c r="T287">
        <v>737051543</v>
      </c>
      <c r="U287" s="252">
        <v>737051543</v>
      </c>
      <c r="V287" s="243">
        <v>737051543</v>
      </c>
      <c r="W287">
        <v>737051543</v>
      </c>
      <c r="X287">
        <v>0</v>
      </c>
      <c r="Z287" s="270" t="str">
        <f t="shared" si="40"/>
        <v>1</v>
      </c>
      <c r="AA287" s="265" t="str">
        <f t="shared" si="41"/>
        <v>1</v>
      </c>
      <c r="AB287" s="265" t="str">
        <f t="shared" si="42"/>
        <v>3</v>
      </c>
      <c r="AC287" s="273" t="s">
        <v>1463</v>
      </c>
      <c r="AD287" s="274" t="s">
        <v>1476</v>
      </c>
      <c r="AE287" s="240" t="s">
        <v>1499</v>
      </c>
    </row>
    <row r="288" spans="1:31" x14ac:dyDescent="0.25">
      <c r="A288" t="s">
        <v>624</v>
      </c>
      <c r="B288" t="str">
        <f t="shared" si="43"/>
        <v>28</v>
      </c>
      <c r="C288" s="95" t="str">
        <f t="shared" si="46"/>
        <v>009</v>
      </c>
      <c r="D288" t="str">
        <f t="shared" si="44"/>
        <v>EDU28009</v>
      </c>
      <c r="E288">
        <v>28</v>
      </c>
      <c r="F288">
        <v>2</v>
      </c>
      <c r="G288">
        <v>3</v>
      </c>
      <c r="H288">
        <v>33</v>
      </c>
      <c r="I288">
        <v>11</v>
      </c>
      <c r="J288">
        <v>3</v>
      </c>
      <c r="K288" s="96" t="s">
        <v>165</v>
      </c>
      <c r="L288">
        <v>27</v>
      </c>
      <c r="M288" t="s">
        <v>1166</v>
      </c>
      <c r="N288">
        <v>6327000</v>
      </c>
      <c r="O288">
        <v>0</v>
      </c>
      <c r="P288">
        <v>0</v>
      </c>
      <c r="Q288">
        <v>0</v>
      </c>
      <c r="R288">
        <v>0</v>
      </c>
      <c r="S288" s="23">
        <v>6327000</v>
      </c>
      <c r="T288">
        <v>0</v>
      </c>
      <c r="U288" s="252">
        <v>0</v>
      </c>
      <c r="V288" s="243">
        <v>0</v>
      </c>
      <c r="W288">
        <v>0</v>
      </c>
      <c r="X288">
        <v>0</v>
      </c>
      <c r="Z288" s="270" t="str">
        <f t="shared" si="40"/>
        <v>1</v>
      </c>
      <c r="AA288" s="265" t="str">
        <f t="shared" si="41"/>
        <v>1</v>
      </c>
      <c r="AB288" s="265" t="str">
        <f t="shared" si="42"/>
        <v>3</v>
      </c>
      <c r="AC288" s="273" t="s">
        <v>1463</v>
      </c>
      <c r="AD288" s="274" t="s">
        <v>1476</v>
      </c>
      <c r="AE288" s="240" t="s">
        <v>1499</v>
      </c>
    </row>
    <row r="289" spans="1:31" x14ac:dyDescent="0.25">
      <c r="A289" t="s">
        <v>624</v>
      </c>
      <c r="B289" t="str">
        <f t="shared" si="43"/>
        <v>28</v>
      </c>
      <c r="C289" s="95" t="str">
        <f t="shared" si="46"/>
        <v>009</v>
      </c>
      <c r="D289" t="str">
        <f t="shared" si="44"/>
        <v>EDU28009</v>
      </c>
      <c r="E289">
        <v>28</v>
      </c>
      <c r="F289">
        <v>2</v>
      </c>
      <c r="G289">
        <v>3</v>
      </c>
      <c r="H289">
        <v>33</v>
      </c>
      <c r="I289">
        <v>11</v>
      </c>
      <c r="J289">
        <v>3</v>
      </c>
      <c r="K289" s="96" t="s">
        <v>165</v>
      </c>
      <c r="L289">
        <v>28</v>
      </c>
      <c r="M289" t="s">
        <v>1167</v>
      </c>
      <c r="N289">
        <v>114474000</v>
      </c>
      <c r="O289">
        <v>0</v>
      </c>
      <c r="P289">
        <v>0</v>
      </c>
      <c r="Q289">
        <v>0</v>
      </c>
      <c r="R289">
        <v>0</v>
      </c>
      <c r="S289" s="23">
        <v>114474000</v>
      </c>
      <c r="T289">
        <v>0</v>
      </c>
      <c r="U289" s="252">
        <v>0</v>
      </c>
      <c r="V289" s="243">
        <v>0</v>
      </c>
      <c r="W289">
        <v>0</v>
      </c>
      <c r="X289">
        <v>0</v>
      </c>
      <c r="Z289" s="270" t="str">
        <f t="shared" si="40"/>
        <v>1</v>
      </c>
      <c r="AA289" s="265" t="str">
        <f t="shared" si="41"/>
        <v>1</v>
      </c>
      <c r="AB289" s="265" t="str">
        <f t="shared" si="42"/>
        <v>3</v>
      </c>
      <c r="AC289" s="273" t="s">
        <v>1463</v>
      </c>
      <c r="AD289" s="274" t="s">
        <v>1476</v>
      </c>
      <c r="AE289" s="240" t="s">
        <v>1499</v>
      </c>
    </row>
    <row r="290" spans="1:31" x14ac:dyDescent="0.25">
      <c r="A290" t="s">
        <v>624</v>
      </c>
      <c r="B290" t="str">
        <f t="shared" si="43"/>
        <v>28</v>
      </c>
      <c r="C290" s="95" t="str">
        <f t="shared" si="46"/>
        <v>009</v>
      </c>
      <c r="D290" t="str">
        <f t="shared" si="44"/>
        <v>EDU28009</v>
      </c>
      <c r="E290">
        <v>28</v>
      </c>
      <c r="F290">
        <v>2</v>
      </c>
      <c r="G290">
        <v>3</v>
      </c>
      <c r="H290">
        <v>33</v>
      </c>
      <c r="I290">
        <v>11</v>
      </c>
      <c r="J290">
        <v>3</v>
      </c>
      <c r="K290" s="96" t="s">
        <v>165</v>
      </c>
      <c r="L290">
        <v>29</v>
      </c>
      <c r="M290" t="s">
        <v>54</v>
      </c>
      <c r="N290">
        <v>4927834710</v>
      </c>
      <c r="O290">
        <v>0</v>
      </c>
      <c r="P290">
        <v>0</v>
      </c>
      <c r="Q290">
        <v>0</v>
      </c>
      <c r="R290">
        <v>0</v>
      </c>
      <c r="S290" s="23">
        <v>4927834710</v>
      </c>
      <c r="T290">
        <v>64251794</v>
      </c>
      <c r="U290" s="252">
        <v>64251794</v>
      </c>
      <c r="V290" s="243">
        <v>64251794</v>
      </c>
      <c r="W290">
        <v>64251794</v>
      </c>
      <c r="X290">
        <v>0</v>
      </c>
      <c r="Z290" s="270" t="str">
        <f t="shared" si="40"/>
        <v>1</v>
      </c>
      <c r="AA290" s="265" t="str">
        <f t="shared" si="41"/>
        <v>1</v>
      </c>
      <c r="AB290" s="265" t="str">
        <f t="shared" si="42"/>
        <v>3</v>
      </c>
      <c r="AC290" s="273" t="s">
        <v>1463</v>
      </c>
      <c r="AD290" s="274" t="s">
        <v>1476</v>
      </c>
      <c r="AE290" s="240" t="s">
        <v>1499</v>
      </c>
    </row>
    <row r="291" spans="1:31" x14ac:dyDescent="0.25">
      <c r="A291" t="s">
        <v>624</v>
      </c>
      <c r="B291" t="str">
        <f t="shared" si="43"/>
        <v>28</v>
      </c>
      <c r="C291" s="95" t="str">
        <f t="shared" si="46"/>
        <v>009</v>
      </c>
      <c r="D291" t="str">
        <f t="shared" si="44"/>
        <v>EDU28009</v>
      </c>
      <c r="E291">
        <v>28</v>
      </c>
      <c r="F291">
        <v>2</v>
      </c>
      <c r="G291">
        <v>3</v>
      </c>
      <c r="H291">
        <v>33</v>
      </c>
      <c r="I291">
        <v>11</v>
      </c>
      <c r="J291">
        <v>3</v>
      </c>
      <c r="K291" s="96" t="s">
        <v>165</v>
      </c>
      <c r="L291">
        <v>30</v>
      </c>
      <c r="M291" t="s">
        <v>1168</v>
      </c>
      <c r="N291">
        <v>110210000</v>
      </c>
      <c r="O291">
        <v>0</v>
      </c>
      <c r="P291">
        <v>0</v>
      </c>
      <c r="Q291">
        <v>0</v>
      </c>
      <c r="R291">
        <v>0</v>
      </c>
      <c r="S291" s="23">
        <v>110210000</v>
      </c>
      <c r="T291">
        <v>26857719</v>
      </c>
      <c r="U291" s="252">
        <v>26857719</v>
      </c>
      <c r="V291" s="243">
        <v>26857719</v>
      </c>
      <c r="W291">
        <v>26857719</v>
      </c>
      <c r="X291">
        <v>0</v>
      </c>
      <c r="Z291" s="270" t="str">
        <f t="shared" si="40"/>
        <v>1</v>
      </c>
      <c r="AA291" s="265" t="str">
        <f t="shared" si="41"/>
        <v>1</v>
      </c>
      <c r="AB291" s="265" t="str">
        <f t="shared" si="42"/>
        <v>3</v>
      </c>
      <c r="AC291" s="273" t="s">
        <v>1463</v>
      </c>
      <c r="AD291" s="274" t="s">
        <v>1476</v>
      </c>
      <c r="AE291" s="240" t="s">
        <v>1499</v>
      </c>
    </row>
    <row r="292" spans="1:31" x14ac:dyDescent="0.25">
      <c r="A292" t="s">
        <v>624</v>
      </c>
      <c r="B292" t="str">
        <f t="shared" si="43"/>
        <v>28</v>
      </c>
      <c r="C292" s="95" t="str">
        <f t="shared" si="46"/>
        <v>009</v>
      </c>
      <c r="D292" t="str">
        <f t="shared" si="44"/>
        <v>EDU28009</v>
      </c>
      <c r="E292">
        <v>28</v>
      </c>
      <c r="F292">
        <v>2</v>
      </c>
      <c r="G292">
        <v>3</v>
      </c>
      <c r="H292">
        <v>33</v>
      </c>
      <c r="I292">
        <v>11</v>
      </c>
      <c r="J292">
        <v>3</v>
      </c>
      <c r="K292" s="96" t="s">
        <v>165</v>
      </c>
      <c r="L292">
        <v>33</v>
      </c>
      <c r="M292" t="s">
        <v>579</v>
      </c>
      <c r="N292">
        <v>784067050</v>
      </c>
      <c r="O292">
        <v>0</v>
      </c>
      <c r="P292">
        <v>0</v>
      </c>
      <c r="Q292">
        <v>0</v>
      </c>
      <c r="R292">
        <v>0</v>
      </c>
      <c r="S292" s="23">
        <v>784067050</v>
      </c>
      <c r="T292">
        <v>0</v>
      </c>
      <c r="U292" s="252">
        <v>0</v>
      </c>
      <c r="V292" s="243">
        <v>0</v>
      </c>
      <c r="W292">
        <v>0</v>
      </c>
      <c r="X292">
        <v>0</v>
      </c>
      <c r="Z292" s="270" t="str">
        <f t="shared" si="40"/>
        <v>1</v>
      </c>
      <c r="AA292" s="265" t="str">
        <f t="shared" si="41"/>
        <v>1</v>
      </c>
      <c r="AB292" s="265" t="str">
        <f t="shared" si="42"/>
        <v>3</v>
      </c>
      <c r="AC292" s="273" t="s">
        <v>1463</v>
      </c>
      <c r="AD292" s="274" t="s">
        <v>1476</v>
      </c>
      <c r="AE292" s="240" t="s">
        <v>1499</v>
      </c>
    </row>
    <row r="293" spans="1:31" x14ac:dyDescent="0.25">
      <c r="A293" t="s">
        <v>624</v>
      </c>
      <c r="B293" t="str">
        <f t="shared" si="43"/>
        <v>28</v>
      </c>
      <c r="C293" s="95" t="str">
        <f t="shared" si="46"/>
        <v>009</v>
      </c>
      <c r="D293" t="str">
        <f t="shared" si="44"/>
        <v>EDU28009</v>
      </c>
      <c r="E293">
        <v>28</v>
      </c>
      <c r="F293">
        <v>2</v>
      </c>
      <c r="G293">
        <v>3</v>
      </c>
      <c r="H293">
        <v>33</v>
      </c>
      <c r="I293">
        <v>11</v>
      </c>
      <c r="J293">
        <v>3</v>
      </c>
      <c r="K293" s="96" t="s">
        <v>165</v>
      </c>
      <c r="L293">
        <v>34</v>
      </c>
      <c r="M293" t="s">
        <v>580</v>
      </c>
      <c r="N293">
        <v>7832861</v>
      </c>
      <c r="O293">
        <v>0</v>
      </c>
      <c r="P293">
        <v>0</v>
      </c>
      <c r="Q293">
        <v>0</v>
      </c>
      <c r="R293">
        <v>0</v>
      </c>
      <c r="S293" s="23">
        <v>7832861</v>
      </c>
      <c r="T293">
        <v>0</v>
      </c>
      <c r="U293" s="252">
        <v>0</v>
      </c>
      <c r="V293" s="243">
        <v>0</v>
      </c>
      <c r="W293">
        <v>0</v>
      </c>
      <c r="X293">
        <v>0</v>
      </c>
      <c r="Z293" s="270" t="str">
        <f t="shared" si="40"/>
        <v>1</v>
      </c>
      <c r="AA293" s="265" t="str">
        <f t="shared" si="41"/>
        <v>1</v>
      </c>
      <c r="AB293" s="265" t="str">
        <f t="shared" si="42"/>
        <v>3</v>
      </c>
      <c r="AC293" s="273" t="s">
        <v>1463</v>
      </c>
      <c r="AD293" s="274" t="s">
        <v>1476</v>
      </c>
      <c r="AE293" s="240" t="s">
        <v>1499</v>
      </c>
    </row>
    <row r="294" spans="1:31" x14ac:dyDescent="0.25">
      <c r="A294" t="s">
        <v>624</v>
      </c>
      <c r="B294" t="str">
        <f t="shared" si="43"/>
        <v>28</v>
      </c>
      <c r="C294" s="95" t="str">
        <f t="shared" si="46"/>
        <v>009</v>
      </c>
      <c r="D294" t="str">
        <f t="shared" si="44"/>
        <v>EDU28009</v>
      </c>
      <c r="E294">
        <v>28</v>
      </c>
      <c r="F294">
        <v>2</v>
      </c>
      <c r="G294">
        <v>3</v>
      </c>
      <c r="H294">
        <v>33</v>
      </c>
      <c r="I294">
        <v>11</v>
      </c>
      <c r="J294">
        <v>3</v>
      </c>
      <c r="K294" s="96" t="s">
        <v>165</v>
      </c>
      <c r="L294">
        <v>35</v>
      </c>
      <c r="M294" t="s">
        <v>581</v>
      </c>
      <c r="N294">
        <v>39164306</v>
      </c>
      <c r="O294">
        <v>0</v>
      </c>
      <c r="P294">
        <v>0</v>
      </c>
      <c r="Q294">
        <v>0</v>
      </c>
      <c r="R294">
        <v>0</v>
      </c>
      <c r="S294" s="23">
        <v>39164306</v>
      </c>
      <c r="T294">
        <v>0</v>
      </c>
      <c r="U294" s="252">
        <v>0</v>
      </c>
      <c r="V294" s="243">
        <v>0</v>
      </c>
      <c r="W294">
        <v>0</v>
      </c>
      <c r="X294">
        <v>0</v>
      </c>
      <c r="Z294" s="270" t="str">
        <f t="shared" si="40"/>
        <v>1</v>
      </c>
      <c r="AA294" s="265" t="str">
        <f t="shared" si="41"/>
        <v>1</v>
      </c>
      <c r="AB294" s="265" t="str">
        <f t="shared" si="42"/>
        <v>3</v>
      </c>
      <c r="AC294" s="273" t="s">
        <v>1463</v>
      </c>
      <c r="AD294" s="274" t="s">
        <v>1476</v>
      </c>
      <c r="AE294" s="240" t="s">
        <v>1499</v>
      </c>
    </row>
    <row r="295" spans="1:31" x14ac:dyDescent="0.25">
      <c r="A295" t="s">
        <v>624</v>
      </c>
      <c r="B295" t="str">
        <f t="shared" ref="B295" si="47">RIGHT(E295,2)</f>
        <v>28</v>
      </c>
      <c r="C295" s="95" t="str">
        <f t="shared" si="46"/>
        <v>009</v>
      </c>
      <c r="D295" t="str">
        <f t="shared" si="44"/>
        <v>EDU28009</v>
      </c>
      <c r="E295">
        <v>28</v>
      </c>
      <c r="F295">
        <v>2</v>
      </c>
      <c r="G295">
        <v>3</v>
      </c>
      <c r="H295">
        <v>33</v>
      </c>
      <c r="I295">
        <v>11</v>
      </c>
      <c r="J295">
        <v>3</v>
      </c>
      <c r="K295" s="96" t="s">
        <v>165</v>
      </c>
      <c r="L295">
        <v>36</v>
      </c>
      <c r="M295" t="s">
        <v>582</v>
      </c>
      <c r="N295">
        <v>70495752</v>
      </c>
      <c r="O295">
        <v>0</v>
      </c>
      <c r="P295">
        <v>0</v>
      </c>
      <c r="Q295">
        <v>0</v>
      </c>
      <c r="R295">
        <v>0</v>
      </c>
      <c r="S295" s="23">
        <v>70495752</v>
      </c>
      <c r="T295">
        <v>0</v>
      </c>
      <c r="U295" s="252">
        <v>0</v>
      </c>
      <c r="V295" s="243">
        <v>0</v>
      </c>
      <c r="W295">
        <v>0</v>
      </c>
      <c r="X295">
        <v>0</v>
      </c>
      <c r="Z295" s="270" t="str">
        <f t="shared" si="40"/>
        <v>1</v>
      </c>
      <c r="AA295" s="265" t="str">
        <f t="shared" si="41"/>
        <v>1</v>
      </c>
      <c r="AB295" s="265" t="str">
        <f t="shared" si="42"/>
        <v>3</v>
      </c>
      <c r="AC295" s="273" t="s">
        <v>1463</v>
      </c>
      <c r="AD295" s="274" t="s">
        <v>1476</v>
      </c>
      <c r="AE295" s="240" t="s">
        <v>1499</v>
      </c>
    </row>
    <row r="296" spans="1:31" x14ac:dyDescent="0.25">
      <c r="A296" t="s">
        <v>624</v>
      </c>
      <c r="B296" t="str">
        <f t="shared" ref="B296:B359" si="48">RIGHT(E296,2)</f>
        <v>28</v>
      </c>
      <c r="C296" s="95" t="str">
        <f t="shared" si="46"/>
        <v>009</v>
      </c>
      <c r="D296" t="str">
        <f t="shared" si="44"/>
        <v>EDU28009</v>
      </c>
      <c r="E296">
        <v>28</v>
      </c>
      <c r="F296">
        <v>2</v>
      </c>
      <c r="G296">
        <v>3</v>
      </c>
      <c r="H296">
        <v>33</v>
      </c>
      <c r="I296">
        <v>11</v>
      </c>
      <c r="J296">
        <v>3</v>
      </c>
      <c r="K296" s="96" t="s">
        <v>165</v>
      </c>
      <c r="L296">
        <v>37</v>
      </c>
      <c r="M296" t="s">
        <v>583</v>
      </c>
      <c r="N296">
        <v>7832861</v>
      </c>
      <c r="O296">
        <v>0</v>
      </c>
      <c r="P296">
        <v>0</v>
      </c>
      <c r="Q296">
        <v>0</v>
      </c>
      <c r="R296">
        <v>0</v>
      </c>
      <c r="S296" s="23">
        <v>7832861</v>
      </c>
      <c r="T296">
        <v>0</v>
      </c>
      <c r="U296" s="252">
        <v>0</v>
      </c>
      <c r="V296" s="243">
        <v>0</v>
      </c>
      <c r="W296">
        <v>0</v>
      </c>
      <c r="X296">
        <v>0</v>
      </c>
      <c r="Z296" s="270" t="str">
        <f t="shared" si="40"/>
        <v>1</v>
      </c>
      <c r="AA296" s="265" t="str">
        <f t="shared" si="41"/>
        <v>1</v>
      </c>
      <c r="AB296" s="265" t="str">
        <f t="shared" si="42"/>
        <v>3</v>
      </c>
      <c r="AC296" s="273" t="s">
        <v>1463</v>
      </c>
      <c r="AD296" s="274" t="s">
        <v>1476</v>
      </c>
      <c r="AE296" s="240" t="s">
        <v>1499</v>
      </c>
    </row>
    <row r="297" spans="1:31" x14ac:dyDescent="0.25">
      <c r="A297" t="s">
        <v>624</v>
      </c>
      <c r="B297" t="str">
        <f t="shared" si="48"/>
        <v>28</v>
      </c>
      <c r="C297" s="95" t="str">
        <f t="shared" si="46"/>
        <v>009</v>
      </c>
      <c r="D297" t="str">
        <f t="shared" si="44"/>
        <v>EDU28009</v>
      </c>
      <c r="E297">
        <v>28</v>
      </c>
      <c r="F297">
        <v>2</v>
      </c>
      <c r="G297">
        <v>3</v>
      </c>
      <c r="H297">
        <v>33</v>
      </c>
      <c r="I297">
        <v>11</v>
      </c>
      <c r="J297">
        <v>3</v>
      </c>
      <c r="K297" s="96" t="s">
        <v>165</v>
      </c>
      <c r="L297">
        <v>38</v>
      </c>
      <c r="M297" t="s">
        <v>584</v>
      </c>
      <c r="N297">
        <v>39164306</v>
      </c>
      <c r="O297">
        <v>0</v>
      </c>
      <c r="P297">
        <v>0</v>
      </c>
      <c r="Q297">
        <v>0</v>
      </c>
      <c r="R297">
        <v>0</v>
      </c>
      <c r="S297" s="23">
        <v>39164306</v>
      </c>
      <c r="T297">
        <v>0</v>
      </c>
      <c r="U297" s="252">
        <v>0</v>
      </c>
      <c r="V297" s="243">
        <v>0</v>
      </c>
      <c r="W297">
        <v>0</v>
      </c>
      <c r="X297">
        <v>0</v>
      </c>
      <c r="Z297" s="270" t="str">
        <f t="shared" si="40"/>
        <v>1</v>
      </c>
      <c r="AA297" s="265" t="str">
        <f t="shared" si="41"/>
        <v>1</v>
      </c>
      <c r="AB297" s="265" t="str">
        <f t="shared" si="42"/>
        <v>3</v>
      </c>
      <c r="AC297" s="273" t="s">
        <v>1463</v>
      </c>
      <c r="AD297" s="274" t="s">
        <v>1476</v>
      </c>
      <c r="AE297" s="240" t="s">
        <v>1499</v>
      </c>
    </row>
    <row r="298" spans="1:31" x14ac:dyDescent="0.25">
      <c r="A298" t="s">
        <v>624</v>
      </c>
      <c r="B298" t="str">
        <f t="shared" si="48"/>
        <v>28</v>
      </c>
      <c r="C298" s="95" t="str">
        <f t="shared" si="46"/>
        <v>009</v>
      </c>
      <c r="D298" t="str">
        <f t="shared" si="44"/>
        <v>EDU28009</v>
      </c>
      <c r="E298">
        <v>28</v>
      </c>
      <c r="F298">
        <v>2</v>
      </c>
      <c r="G298">
        <v>3</v>
      </c>
      <c r="H298">
        <v>33</v>
      </c>
      <c r="I298">
        <v>11</v>
      </c>
      <c r="J298">
        <v>3</v>
      </c>
      <c r="K298" s="96" t="s">
        <v>165</v>
      </c>
      <c r="L298">
        <v>39</v>
      </c>
      <c r="M298" t="s">
        <v>585</v>
      </c>
      <c r="N298">
        <v>3916430</v>
      </c>
      <c r="O298">
        <v>0</v>
      </c>
      <c r="P298">
        <v>0</v>
      </c>
      <c r="Q298">
        <v>0</v>
      </c>
      <c r="R298">
        <v>0</v>
      </c>
      <c r="S298" s="23">
        <v>3916430</v>
      </c>
      <c r="T298">
        <v>0</v>
      </c>
      <c r="U298" s="252">
        <v>0</v>
      </c>
      <c r="V298" s="243">
        <v>0</v>
      </c>
      <c r="W298">
        <v>0</v>
      </c>
      <c r="X298">
        <v>0</v>
      </c>
      <c r="Z298" s="270" t="str">
        <f t="shared" si="40"/>
        <v>1</v>
      </c>
      <c r="AA298" s="265" t="str">
        <f t="shared" si="41"/>
        <v>1</v>
      </c>
      <c r="AB298" s="265" t="str">
        <f t="shared" si="42"/>
        <v>3</v>
      </c>
      <c r="AC298" s="273" t="s">
        <v>1463</v>
      </c>
      <c r="AD298" s="274" t="s">
        <v>1476</v>
      </c>
      <c r="AE298" s="240" t="s">
        <v>1499</v>
      </c>
    </row>
    <row r="299" spans="1:31" x14ac:dyDescent="0.25">
      <c r="A299" t="s">
        <v>624</v>
      </c>
      <c r="B299" t="str">
        <f t="shared" si="48"/>
        <v>28</v>
      </c>
      <c r="C299" s="95" t="str">
        <f t="shared" si="46"/>
        <v>009</v>
      </c>
      <c r="D299" t="str">
        <f t="shared" si="44"/>
        <v>EDU28009</v>
      </c>
      <c r="E299">
        <v>28</v>
      </c>
      <c r="F299">
        <v>2</v>
      </c>
      <c r="G299">
        <v>3</v>
      </c>
      <c r="H299">
        <v>33</v>
      </c>
      <c r="I299">
        <v>11</v>
      </c>
      <c r="J299">
        <v>3</v>
      </c>
      <c r="K299" s="96" t="s">
        <v>165</v>
      </c>
      <c r="L299">
        <v>40</v>
      </c>
      <c r="M299" t="s">
        <v>586</v>
      </c>
      <c r="N299">
        <v>7832861</v>
      </c>
      <c r="O299">
        <v>0</v>
      </c>
      <c r="P299">
        <v>0</v>
      </c>
      <c r="Q299">
        <v>0</v>
      </c>
      <c r="R299">
        <v>0</v>
      </c>
      <c r="S299" s="23">
        <v>7832861</v>
      </c>
      <c r="T299">
        <v>0</v>
      </c>
      <c r="U299" s="252">
        <v>0</v>
      </c>
      <c r="V299" s="243">
        <v>0</v>
      </c>
      <c r="W299">
        <v>0</v>
      </c>
      <c r="X299">
        <v>0</v>
      </c>
      <c r="Z299" s="270" t="str">
        <f t="shared" si="40"/>
        <v>1</v>
      </c>
      <c r="AA299" s="265" t="str">
        <f t="shared" si="41"/>
        <v>1</v>
      </c>
      <c r="AB299" s="265" t="str">
        <f t="shared" si="42"/>
        <v>3</v>
      </c>
      <c r="AC299" s="273" t="s">
        <v>1463</v>
      </c>
      <c r="AD299" s="274" t="s">
        <v>1476</v>
      </c>
      <c r="AE299" s="240" t="s">
        <v>1499</v>
      </c>
    </row>
    <row r="300" spans="1:31" x14ac:dyDescent="0.25">
      <c r="A300" t="s">
        <v>624</v>
      </c>
      <c r="B300" t="str">
        <f t="shared" si="48"/>
        <v>28</v>
      </c>
      <c r="C300" s="95" t="str">
        <f t="shared" si="46"/>
        <v>009</v>
      </c>
      <c r="D300" t="str">
        <f t="shared" si="44"/>
        <v>EDU28009</v>
      </c>
      <c r="E300">
        <v>28</v>
      </c>
      <c r="F300">
        <v>2</v>
      </c>
      <c r="G300">
        <v>3</v>
      </c>
      <c r="H300">
        <v>33</v>
      </c>
      <c r="I300">
        <v>11</v>
      </c>
      <c r="J300">
        <v>3</v>
      </c>
      <c r="K300" s="96" t="s">
        <v>165</v>
      </c>
      <c r="L300">
        <v>41</v>
      </c>
      <c r="M300" t="s">
        <v>587</v>
      </c>
      <c r="N300">
        <v>15665722</v>
      </c>
      <c r="O300">
        <v>0</v>
      </c>
      <c r="P300">
        <v>0</v>
      </c>
      <c r="Q300">
        <v>0</v>
      </c>
      <c r="R300">
        <v>0</v>
      </c>
      <c r="S300" s="23">
        <v>15665722</v>
      </c>
      <c r="T300">
        <v>0</v>
      </c>
      <c r="U300" s="252">
        <v>0</v>
      </c>
      <c r="V300" s="243">
        <v>0</v>
      </c>
      <c r="W300">
        <v>0</v>
      </c>
      <c r="X300">
        <v>0</v>
      </c>
      <c r="Z300" s="270" t="str">
        <f t="shared" si="40"/>
        <v>1</v>
      </c>
      <c r="AA300" s="265" t="str">
        <f t="shared" si="41"/>
        <v>1</v>
      </c>
      <c r="AB300" s="265" t="str">
        <f t="shared" si="42"/>
        <v>3</v>
      </c>
      <c r="AC300" s="273" t="s">
        <v>1463</v>
      </c>
      <c r="AD300" s="274" t="s">
        <v>1476</v>
      </c>
      <c r="AE300" s="240" t="s">
        <v>1499</v>
      </c>
    </row>
    <row r="301" spans="1:31" x14ac:dyDescent="0.25">
      <c r="A301" t="s">
        <v>624</v>
      </c>
      <c r="B301" t="str">
        <f t="shared" si="48"/>
        <v>28</v>
      </c>
      <c r="C301" s="95" t="str">
        <f t="shared" si="46"/>
        <v>009</v>
      </c>
      <c r="D301" t="str">
        <f t="shared" si="44"/>
        <v>EDU28009</v>
      </c>
      <c r="E301">
        <v>28</v>
      </c>
      <c r="F301">
        <v>2</v>
      </c>
      <c r="G301">
        <v>3</v>
      </c>
      <c r="H301">
        <v>33</v>
      </c>
      <c r="I301">
        <v>11</v>
      </c>
      <c r="J301">
        <v>3</v>
      </c>
      <c r="K301" s="96" t="s">
        <v>165</v>
      </c>
      <c r="L301">
        <v>42</v>
      </c>
      <c r="M301" t="s">
        <v>588</v>
      </c>
      <c r="N301">
        <v>3916430</v>
      </c>
      <c r="O301">
        <v>0</v>
      </c>
      <c r="P301">
        <v>0</v>
      </c>
      <c r="Q301">
        <v>0</v>
      </c>
      <c r="R301">
        <v>0</v>
      </c>
      <c r="S301" s="23">
        <v>3916430</v>
      </c>
      <c r="T301">
        <v>0</v>
      </c>
      <c r="U301" s="252">
        <v>0</v>
      </c>
      <c r="V301" s="243">
        <v>0</v>
      </c>
      <c r="W301">
        <v>0</v>
      </c>
      <c r="X301">
        <v>0</v>
      </c>
      <c r="Z301" s="270" t="str">
        <f t="shared" si="40"/>
        <v>1</v>
      </c>
      <c r="AA301" s="265" t="str">
        <f t="shared" si="41"/>
        <v>1</v>
      </c>
      <c r="AB301" s="265" t="str">
        <f t="shared" si="42"/>
        <v>3</v>
      </c>
      <c r="AC301" s="273" t="s">
        <v>1463</v>
      </c>
      <c r="AD301" s="274" t="s">
        <v>1476</v>
      </c>
      <c r="AE301" s="240" t="s">
        <v>1499</v>
      </c>
    </row>
    <row r="302" spans="1:31" x14ac:dyDescent="0.25">
      <c r="A302" t="s">
        <v>624</v>
      </c>
      <c r="B302" t="str">
        <f t="shared" si="48"/>
        <v>28</v>
      </c>
      <c r="C302" s="95" t="str">
        <f t="shared" si="46"/>
        <v>009</v>
      </c>
      <c r="D302" t="str">
        <f t="shared" si="44"/>
        <v>EDU28009</v>
      </c>
      <c r="E302">
        <v>28</v>
      </c>
      <c r="F302">
        <v>2</v>
      </c>
      <c r="G302">
        <v>3</v>
      </c>
      <c r="H302">
        <v>33</v>
      </c>
      <c r="I302">
        <v>11</v>
      </c>
      <c r="J302">
        <v>3</v>
      </c>
      <c r="K302" s="96" t="s">
        <v>165</v>
      </c>
      <c r="L302">
        <v>43</v>
      </c>
      <c r="M302" t="s">
        <v>1436</v>
      </c>
      <c r="N302">
        <v>0</v>
      </c>
      <c r="O302">
        <v>0</v>
      </c>
      <c r="P302">
        <v>5045140</v>
      </c>
      <c r="Q302">
        <v>0</v>
      </c>
      <c r="R302">
        <v>0</v>
      </c>
      <c r="S302" s="23">
        <v>5045140</v>
      </c>
      <c r="T302">
        <v>0</v>
      </c>
      <c r="U302" s="252">
        <v>0</v>
      </c>
      <c r="V302" s="243">
        <v>0</v>
      </c>
      <c r="W302">
        <v>0</v>
      </c>
      <c r="X302">
        <v>0</v>
      </c>
      <c r="Z302" s="270" t="str">
        <f t="shared" si="40"/>
        <v>1</v>
      </c>
      <c r="AA302" s="265" t="str">
        <f t="shared" si="41"/>
        <v>1</v>
      </c>
      <c r="AB302" s="265" t="str">
        <f t="shared" si="42"/>
        <v>3</v>
      </c>
      <c r="AC302" s="273" t="s">
        <v>1463</v>
      </c>
      <c r="AD302" s="274" t="s">
        <v>1476</v>
      </c>
      <c r="AE302" s="240" t="s">
        <v>1499</v>
      </c>
    </row>
    <row r="303" spans="1:31" x14ac:dyDescent="0.25">
      <c r="A303" t="s">
        <v>624</v>
      </c>
      <c r="B303" t="str">
        <f t="shared" si="48"/>
        <v>28</v>
      </c>
      <c r="C303" s="95" t="str">
        <f t="shared" si="46"/>
        <v>009</v>
      </c>
      <c r="D303" t="str">
        <f t="shared" si="44"/>
        <v>EDU28009</v>
      </c>
      <c r="E303">
        <v>28</v>
      </c>
      <c r="F303">
        <v>2</v>
      </c>
      <c r="G303">
        <v>3</v>
      </c>
      <c r="H303">
        <v>81</v>
      </c>
      <c r="I303">
        <v>11</v>
      </c>
      <c r="J303">
        <v>3</v>
      </c>
      <c r="K303" s="96" t="s">
        <v>165</v>
      </c>
      <c r="L303">
        <v>45</v>
      </c>
      <c r="M303" t="s">
        <v>1158</v>
      </c>
      <c r="N303">
        <v>100000000</v>
      </c>
      <c r="O303">
        <v>0</v>
      </c>
      <c r="P303">
        <v>0</v>
      </c>
      <c r="Q303">
        <v>0</v>
      </c>
      <c r="R303">
        <v>0</v>
      </c>
      <c r="S303" s="23">
        <v>100000000</v>
      </c>
      <c r="T303">
        <v>0</v>
      </c>
      <c r="U303" s="252">
        <v>0</v>
      </c>
      <c r="V303" s="243">
        <v>0</v>
      </c>
      <c r="W303">
        <v>0</v>
      </c>
      <c r="X303">
        <v>0</v>
      </c>
      <c r="Z303" s="270" t="str">
        <f t="shared" si="40"/>
        <v>1</v>
      </c>
      <c r="AA303" s="265" t="str">
        <f t="shared" si="41"/>
        <v>1</v>
      </c>
      <c r="AB303" s="265" t="str">
        <f t="shared" si="42"/>
        <v>3</v>
      </c>
      <c r="AC303" s="273" t="s">
        <v>1463</v>
      </c>
      <c r="AD303" s="274" t="s">
        <v>1476</v>
      </c>
      <c r="AE303" s="240" t="s">
        <v>1499</v>
      </c>
    </row>
    <row r="304" spans="1:31" x14ac:dyDescent="0.25">
      <c r="A304" t="s">
        <v>624</v>
      </c>
      <c r="B304" t="str">
        <f t="shared" si="48"/>
        <v>28</v>
      </c>
      <c r="C304" s="95" t="str">
        <f t="shared" si="46"/>
        <v>009</v>
      </c>
      <c r="D304" t="str">
        <f t="shared" si="44"/>
        <v>EDU28009</v>
      </c>
      <c r="E304">
        <v>28</v>
      </c>
      <c r="F304">
        <v>2</v>
      </c>
      <c r="G304">
        <v>3</v>
      </c>
      <c r="H304">
        <v>83</v>
      </c>
      <c r="I304">
        <v>11</v>
      </c>
      <c r="J304">
        <v>3</v>
      </c>
      <c r="K304" s="96" t="s">
        <v>165</v>
      </c>
      <c r="L304">
        <v>26</v>
      </c>
      <c r="M304" t="s">
        <v>67</v>
      </c>
      <c r="N304">
        <v>2736625000</v>
      </c>
      <c r="O304">
        <v>0</v>
      </c>
      <c r="P304">
        <v>0</v>
      </c>
      <c r="Q304">
        <v>0</v>
      </c>
      <c r="R304">
        <v>0</v>
      </c>
      <c r="S304" s="23">
        <v>2736625000</v>
      </c>
      <c r="T304">
        <v>0</v>
      </c>
      <c r="U304" s="252">
        <v>0</v>
      </c>
      <c r="V304" s="243">
        <v>0</v>
      </c>
      <c r="W304">
        <v>0</v>
      </c>
      <c r="X304">
        <v>0</v>
      </c>
      <c r="Z304" s="270" t="str">
        <f t="shared" si="40"/>
        <v>1</v>
      </c>
      <c r="AA304" s="265" t="str">
        <f t="shared" si="41"/>
        <v>1</v>
      </c>
      <c r="AB304" s="265" t="str">
        <f t="shared" si="42"/>
        <v>3</v>
      </c>
      <c r="AC304" s="273" t="s">
        <v>1463</v>
      </c>
      <c r="AD304" s="274" t="s">
        <v>1476</v>
      </c>
      <c r="AE304" s="240" t="s">
        <v>1499</v>
      </c>
    </row>
    <row r="305" spans="1:31" x14ac:dyDescent="0.25">
      <c r="A305" t="s">
        <v>624</v>
      </c>
      <c r="B305" t="str">
        <f t="shared" si="48"/>
        <v>28</v>
      </c>
      <c r="C305" s="95" t="str">
        <f t="shared" si="46"/>
        <v>009</v>
      </c>
      <c r="D305" t="str">
        <f t="shared" si="44"/>
        <v>EDU28009</v>
      </c>
      <c r="E305">
        <v>28</v>
      </c>
      <c r="F305">
        <v>3</v>
      </c>
      <c r="G305">
        <v>3</v>
      </c>
      <c r="H305">
        <v>33</v>
      </c>
      <c r="I305">
        <v>11</v>
      </c>
      <c r="J305">
        <v>3</v>
      </c>
      <c r="K305" s="96" t="s">
        <v>165</v>
      </c>
      <c r="L305">
        <v>1</v>
      </c>
      <c r="M305" t="s">
        <v>55</v>
      </c>
      <c r="N305">
        <v>5456682971</v>
      </c>
      <c r="O305">
        <v>0</v>
      </c>
      <c r="P305">
        <v>0</v>
      </c>
      <c r="Q305">
        <v>0</v>
      </c>
      <c r="R305">
        <v>0</v>
      </c>
      <c r="S305" s="23">
        <v>5456682971</v>
      </c>
      <c r="T305">
        <v>1157520848</v>
      </c>
      <c r="U305" s="252">
        <v>1157520848</v>
      </c>
      <c r="V305" s="243">
        <v>1157520848</v>
      </c>
      <c r="W305">
        <v>1157520848</v>
      </c>
      <c r="X305">
        <v>0</v>
      </c>
      <c r="Z305" s="270" t="str">
        <f t="shared" si="40"/>
        <v>1</v>
      </c>
      <c r="AA305" s="265" t="str">
        <f t="shared" si="41"/>
        <v>1</v>
      </c>
      <c r="AB305" s="265" t="str">
        <f t="shared" si="42"/>
        <v>3</v>
      </c>
      <c r="AC305" s="273" t="s">
        <v>1463</v>
      </c>
      <c r="AD305" s="274" t="s">
        <v>1476</v>
      </c>
      <c r="AE305" s="240" t="s">
        <v>1499</v>
      </c>
    </row>
    <row r="306" spans="1:31" x14ac:dyDescent="0.25">
      <c r="A306" t="s">
        <v>624</v>
      </c>
      <c r="B306" t="str">
        <f t="shared" si="48"/>
        <v>28</v>
      </c>
      <c r="C306" s="95" t="str">
        <f t="shared" si="46"/>
        <v>009</v>
      </c>
      <c r="D306" t="str">
        <f t="shared" si="44"/>
        <v>EDU28009</v>
      </c>
      <c r="E306">
        <v>28</v>
      </c>
      <c r="F306">
        <v>3</v>
      </c>
      <c r="G306">
        <v>3</v>
      </c>
      <c r="H306">
        <v>33</v>
      </c>
      <c r="I306">
        <v>11</v>
      </c>
      <c r="J306">
        <v>3</v>
      </c>
      <c r="K306" s="96" t="s">
        <v>165</v>
      </c>
      <c r="L306">
        <v>2</v>
      </c>
      <c r="M306" t="s">
        <v>589</v>
      </c>
      <c r="N306">
        <v>1722601656</v>
      </c>
      <c r="O306">
        <v>0</v>
      </c>
      <c r="P306">
        <v>0</v>
      </c>
      <c r="Q306">
        <v>0</v>
      </c>
      <c r="R306">
        <v>0</v>
      </c>
      <c r="S306" s="23">
        <v>1722601656</v>
      </c>
      <c r="T306">
        <v>360707271</v>
      </c>
      <c r="U306" s="252">
        <v>360707271</v>
      </c>
      <c r="V306" s="243">
        <v>360707271</v>
      </c>
      <c r="W306">
        <v>360707271</v>
      </c>
      <c r="X306">
        <v>0</v>
      </c>
      <c r="Z306" s="270" t="str">
        <f t="shared" si="40"/>
        <v>1</v>
      </c>
      <c r="AA306" s="265" t="str">
        <f t="shared" si="41"/>
        <v>1</v>
      </c>
      <c r="AB306" s="265" t="str">
        <f t="shared" si="42"/>
        <v>3</v>
      </c>
      <c r="AC306" s="273" t="s">
        <v>1463</v>
      </c>
      <c r="AD306" s="274" t="s">
        <v>1476</v>
      </c>
      <c r="AE306" s="240" t="s">
        <v>1499</v>
      </c>
    </row>
    <row r="307" spans="1:31" x14ac:dyDescent="0.25">
      <c r="A307" t="s">
        <v>624</v>
      </c>
      <c r="B307" t="str">
        <f t="shared" si="48"/>
        <v>28</v>
      </c>
      <c r="C307" s="95" t="str">
        <f t="shared" si="46"/>
        <v>009</v>
      </c>
      <c r="D307" t="str">
        <f t="shared" si="44"/>
        <v>EDU28009</v>
      </c>
      <c r="E307">
        <v>28</v>
      </c>
      <c r="F307">
        <v>3</v>
      </c>
      <c r="G307">
        <v>3</v>
      </c>
      <c r="H307">
        <v>33</v>
      </c>
      <c r="I307">
        <v>11</v>
      </c>
      <c r="J307">
        <v>3</v>
      </c>
      <c r="K307" s="96" t="s">
        <v>165</v>
      </c>
      <c r="L307">
        <v>3</v>
      </c>
      <c r="M307" t="s">
        <v>1169</v>
      </c>
      <c r="N307">
        <v>163426236</v>
      </c>
      <c r="O307">
        <v>0</v>
      </c>
      <c r="P307">
        <v>0</v>
      </c>
      <c r="Q307">
        <v>0</v>
      </c>
      <c r="R307">
        <v>0</v>
      </c>
      <c r="S307" s="23">
        <v>163426236</v>
      </c>
      <c r="T307">
        <v>74870955</v>
      </c>
      <c r="U307" s="252">
        <v>14183774</v>
      </c>
      <c r="V307" s="243">
        <v>14183774</v>
      </c>
      <c r="W307">
        <v>14183774</v>
      </c>
      <c r="X307">
        <v>60687181</v>
      </c>
      <c r="Z307" s="270" t="str">
        <f t="shared" si="40"/>
        <v>1</v>
      </c>
      <c r="AA307" s="265" t="str">
        <f t="shared" si="41"/>
        <v>1</v>
      </c>
      <c r="AB307" s="265" t="str">
        <f t="shared" si="42"/>
        <v>3</v>
      </c>
      <c r="AC307" s="273" t="s">
        <v>1463</v>
      </c>
      <c r="AD307" s="274" t="s">
        <v>1476</v>
      </c>
      <c r="AE307" s="240" t="s">
        <v>1499</v>
      </c>
    </row>
    <row r="308" spans="1:31" x14ac:dyDescent="0.25">
      <c r="A308" t="s">
        <v>624</v>
      </c>
      <c r="B308" t="str">
        <f t="shared" si="48"/>
        <v>28</v>
      </c>
      <c r="C308" s="95" t="str">
        <f t="shared" si="46"/>
        <v>009</v>
      </c>
      <c r="D308" t="str">
        <f t="shared" si="44"/>
        <v>EDU28009</v>
      </c>
      <c r="E308">
        <v>28</v>
      </c>
      <c r="F308">
        <v>3</v>
      </c>
      <c r="G308">
        <v>3</v>
      </c>
      <c r="H308">
        <v>33</v>
      </c>
      <c r="I308">
        <v>11</v>
      </c>
      <c r="J308">
        <v>3</v>
      </c>
      <c r="K308" s="96" t="s">
        <v>165</v>
      </c>
      <c r="L308">
        <v>4</v>
      </c>
      <c r="M308" t="s">
        <v>1170</v>
      </c>
      <c r="N308">
        <v>11021000</v>
      </c>
      <c r="O308">
        <v>0</v>
      </c>
      <c r="P308">
        <v>0</v>
      </c>
      <c r="Q308">
        <v>0</v>
      </c>
      <c r="R308">
        <v>0</v>
      </c>
      <c r="S308" s="23">
        <v>11021000</v>
      </c>
      <c r="T308">
        <v>0</v>
      </c>
      <c r="U308" s="252">
        <v>0</v>
      </c>
      <c r="V308" s="243">
        <v>0</v>
      </c>
      <c r="W308">
        <v>0</v>
      </c>
      <c r="X308">
        <v>0</v>
      </c>
      <c r="Z308" s="270" t="str">
        <f t="shared" si="40"/>
        <v>1</v>
      </c>
      <c r="AA308" s="265" t="str">
        <f t="shared" si="41"/>
        <v>1</v>
      </c>
      <c r="AB308" s="265" t="str">
        <f t="shared" si="42"/>
        <v>3</v>
      </c>
      <c r="AC308" s="273" t="s">
        <v>1463</v>
      </c>
      <c r="AD308" s="274" t="s">
        <v>1476</v>
      </c>
      <c r="AE308" s="240" t="s">
        <v>1499</v>
      </c>
    </row>
    <row r="309" spans="1:31" x14ac:dyDescent="0.25">
      <c r="A309" t="s">
        <v>624</v>
      </c>
      <c r="B309" t="str">
        <f t="shared" si="48"/>
        <v>28</v>
      </c>
      <c r="C309" s="95" t="str">
        <f t="shared" si="46"/>
        <v>009</v>
      </c>
      <c r="D309" t="str">
        <f t="shared" si="44"/>
        <v>EDU28009</v>
      </c>
      <c r="E309">
        <v>28</v>
      </c>
      <c r="F309">
        <v>3</v>
      </c>
      <c r="G309">
        <v>3</v>
      </c>
      <c r="H309">
        <v>33</v>
      </c>
      <c r="I309">
        <v>11</v>
      </c>
      <c r="J309">
        <v>3</v>
      </c>
      <c r="K309" s="96" t="s">
        <v>165</v>
      </c>
      <c r="L309">
        <v>5</v>
      </c>
      <c r="M309" t="s">
        <v>56</v>
      </c>
      <c r="N309">
        <v>5510500</v>
      </c>
      <c r="O309">
        <v>0</v>
      </c>
      <c r="P309">
        <v>0</v>
      </c>
      <c r="Q309">
        <v>0</v>
      </c>
      <c r="R309">
        <v>0</v>
      </c>
      <c r="S309" s="23">
        <v>5510500</v>
      </c>
      <c r="T309">
        <v>734787</v>
      </c>
      <c r="U309" s="252">
        <v>734787</v>
      </c>
      <c r="V309" s="243">
        <v>734787</v>
      </c>
      <c r="W309">
        <v>734787</v>
      </c>
      <c r="X309">
        <v>0</v>
      </c>
      <c r="Z309" s="270" t="str">
        <f t="shared" si="40"/>
        <v>1</v>
      </c>
      <c r="AA309" s="265" t="str">
        <f t="shared" si="41"/>
        <v>1</v>
      </c>
      <c r="AB309" s="265" t="str">
        <f t="shared" si="42"/>
        <v>3</v>
      </c>
      <c r="AC309" s="273" t="s">
        <v>1463</v>
      </c>
      <c r="AD309" s="274" t="s">
        <v>1476</v>
      </c>
      <c r="AE309" s="240" t="s">
        <v>1499</v>
      </c>
    </row>
    <row r="310" spans="1:31" x14ac:dyDescent="0.25">
      <c r="A310" t="s">
        <v>624</v>
      </c>
      <c r="B310" t="str">
        <f t="shared" si="48"/>
        <v>28</v>
      </c>
      <c r="C310" s="95" t="str">
        <f t="shared" si="46"/>
        <v>009</v>
      </c>
      <c r="D310" t="str">
        <f t="shared" si="44"/>
        <v>EDU28009</v>
      </c>
      <c r="E310">
        <v>28</v>
      </c>
      <c r="F310">
        <v>3</v>
      </c>
      <c r="G310">
        <v>3</v>
      </c>
      <c r="H310">
        <v>33</v>
      </c>
      <c r="I310">
        <v>11</v>
      </c>
      <c r="J310">
        <v>3</v>
      </c>
      <c r="K310" s="96" t="s">
        <v>165</v>
      </c>
      <c r="L310">
        <v>6</v>
      </c>
      <c r="M310" t="s">
        <v>57</v>
      </c>
      <c r="N310">
        <v>55105000</v>
      </c>
      <c r="O310">
        <v>0</v>
      </c>
      <c r="P310">
        <v>0</v>
      </c>
      <c r="Q310">
        <v>0</v>
      </c>
      <c r="R310">
        <v>0</v>
      </c>
      <c r="S310" s="23">
        <v>55105000</v>
      </c>
      <c r="T310">
        <v>2843117</v>
      </c>
      <c r="U310" s="252">
        <v>2843117</v>
      </c>
      <c r="V310" s="243">
        <v>2843117</v>
      </c>
      <c r="W310">
        <v>2843117</v>
      </c>
      <c r="X310">
        <v>0</v>
      </c>
      <c r="Z310" s="270" t="str">
        <f t="shared" si="40"/>
        <v>1</v>
      </c>
      <c r="AA310" s="265" t="str">
        <f t="shared" si="41"/>
        <v>1</v>
      </c>
      <c r="AB310" s="265" t="str">
        <f t="shared" si="42"/>
        <v>3</v>
      </c>
      <c r="AC310" s="273" t="s">
        <v>1463</v>
      </c>
      <c r="AD310" s="274" t="s">
        <v>1476</v>
      </c>
      <c r="AE310" s="240" t="s">
        <v>1499</v>
      </c>
    </row>
    <row r="311" spans="1:31" x14ac:dyDescent="0.25">
      <c r="A311" t="s">
        <v>624</v>
      </c>
      <c r="B311" t="str">
        <f t="shared" si="48"/>
        <v>28</v>
      </c>
      <c r="C311" s="95" t="str">
        <f t="shared" si="46"/>
        <v>009</v>
      </c>
      <c r="D311" t="str">
        <f t="shared" si="44"/>
        <v>EDU28009</v>
      </c>
      <c r="E311">
        <v>28</v>
      </c>
      <c r="F311">
        <v>3</v>
      </c>
      <c r="G311">
        <v>3</v>
      </c>
      <c r="H311">
        <v>33</v>
      </c>
      <c r="I311">
        <v>11</v>
      </c>
      <c r="J311">
        <v>3</v>
      </c>
      <c r="K311" s="96" t="s">
        <v>165</v>
      </c>
      <c r="L311">
        <v>7</v>
      </c>
      <c r="M311" t="s">
        <v>58</v>
      </c>
      <c r="N311">
        <v>55105000</v>
      </c>
      <c r="O311">
        <v>0</v>
      </c>
      <c r="P311">
        <v>0</v>
      </c>
      <c r="Q311">
        <v>0</v>
      </c>
      <c r="R311">
        <v>0</v>
      </c>
      <c r="S311" s="23">
        <v>55105000</v>
      </c>
      <c r="T311">
        <v>187975</v>
      </c>
      <c r="U311" s="252">
        <v>187975</v>
      </c>
      <c r="V311" s="243">
        <v>187975</v>
      </c>
      <c r="W311">
        <v>187975</v>
      </c>
      <c r="X311">
        <v>0</v>
      </c>
      <c r="Z311" s="270" t="str">
        <f t="shared" si="40"/>
        <v>1</v>
      </c>
      <c r="AA311" s="265" t="str">
        <f t="shared" si="41"/>
        <v>1</v>
      </c>
      <c r="AB311" s="265" t="str">
        <f t="shared" si="42"/>
        <v>3</v>
      </c>
      <c r="AC311" s="273" t="s">
        <v>1463</v>
      </c>
      <c r="AD311" s="274" t="s">
        <v>1476</v>
      </c>
      <c r="AE311" s="240" t="s">
        <v>1499</v>
      </c>
    </row>
    <row r="312" spans="1:31" x14ac:dyDescent="0.25">
      <c r="A312" t="s">
        <v>624</v>
      </c>
      <c r="B312" t="str">
        <f t="shared" si="48"/>
        <v>28</v>
      </c>
      <c r="C312" s="95" t="str">
        <f t="shared" si="46"/>
        <v>009</v>
      </c>
      <c r="D312" t="str">
        <f t="shared" si="44"/>
        <v>EDU28009</v>
      </c>
      <c r="E312">
        <v>28</v>
      </c>
      <c r="F312">
        <v>3</v>
      </c>
      <c r="G312">
        <v>3</v>
      </c>
      <c r="H312">
        <v>33</v>
      </c>
      <c r="I312">
        <v>11</v>
      </c>
      <c r="J312">
        <v>3</v>
      </c>
      <c r="K312" s="96" t="s">
        <v>165</v>
      </c>
      <c r="L312">
        <v>8</v>
      </c>
      <c r="M312" t="s">
        <v>590</v>
      </c>
      <c r="N312">
        <v>132639340</v>
      </c>
      <c r="O312">
        <v>0</v>
      </c>
      <c r="P312">
        <v>0</v>
      </c>
      <c r="Q312">
        <v>0</v>
      </c>
      <c r="R312">
        <v>0</v>
      </c>
      <c r="S312" s="23">
        <v>132639340</v>
      </c>
      <c r="T312">
        <v>19949230</v>
      </c>
      <c r="U312" s="252">
        <v>19949230</v>
      </c>
      <c r="V312" s="243">
        <v>19949230</v>
      </c>
      <c r="W312">
        <v>19949230</v>
      </c>
      <c r="X312">
        <v>0</v>
      </c>
      <c r="Z312" s="270" t="str">
        <f t="shared" si="40"/>
        <v>1</v>
      </c>
      <c r="AA312" s="265" t="str">
        <f t="shared" si="41"/>
        <v>1</v>
      </c>
      <c r="AB312" s="265" t="str">
        <f t="shared" si="42"/>
        <v>3</v>
      </c>
      <c r="AC312" s="273" t="s">
        <v>1463</v>
      </c>
      <c r="AD312" s="274" t="s">
        <v>1476</v>
      </c>
      <c r="AE312" s="240" t="s">
        <v>1499</v>
      </c>
    </row>
    <row r="313" spans="1:31" x14ac:dyDescent="0.25">
      <c r="A313" t="s">
        <v>624</v>
      </c>
      <c r="B313" t="str">
        <f t="shared" si="48"/>
        <v>28</v>
      </c>
      <c r="C313" s="95" t="str">
        <f t="shared" si="46"/>
        <v>009</v>
      </c>
      <c r="D313" t="str">
        <f t="shared" si="44"/>
        <v>EDU28009</v>
      </c>
      <c r="E313">
        <v>28</v>
      </c>
      <c r="F313">
        <v>3</v>
      </c>
      <c r="G313">
        <v>3</v>
      </c>
      <c r="H313">
        <v>33</v>
      </c>
      <c r="I313">
        <v>11</v>
      </c>
      <c r="J313">
        <v>3</v>
      </c>
      <c r="K313" s="96" t="s">
        <v>165</v>
      </c>
      <c r="L313">
        <v>9</v>
      </c>
      <c r="M313" t="s">
        <v>1171</v>
      </c>
      <c r="N313">
        <v>351258316</v>
      </c>
      <c r="O313">
        <v>0</v>
      </c>
      <c r="P313">
        <v>0</v>
      </c>
      <c r="Q313">
        <v>0</v>
      </c>
      <c r="R313">
        <v>0</v>
      </c>
      <c r="S313" s="23">
        <v>351258316</v>
      </c>
      <c r="T313">
        <v>67353200</v>
      </c>
      <c r="U313" s="252">
        <v>44947000</v>
      </c>
      <c r="V313" s="243">
        <v>44947000</v>
      </c>
      <c r="W313">
        <v>44947000</v>
      </c>
      <c r="X313">
        <v>22406200</v>
      </c>
      <c r="Z313" s="270" t="str">
        <f t="shared" si="40"/>
        <v>1</v>
      </c>
      <c r="AA313" s="265" t="str">
        <f t="shared" si="41"/>
        <v>1</v>
      </c>
      <c r="AB313" s="265" t="str">
        <f t="shared" si="42"/>
        <v>3</v>
      </c>
      <c r="AC313" s="273" t="s">
        <v>1463</v>
      </c>
      <c r="AD313" s="274" t="s">
        <v>1476</v>
      </c>
      <c r="AE313" s="240" t="s">
        <v>1499</v>
      </c>
    </row>
    <row r="314" spans="1:31" x14ac:dyDescent="0.25">
      <c r="A314" t="s">
        <v>624</v>
      </c>
      <c r="B314" t="str">
        <f t="shared" si="48"/>
        <v>28</v>
      </c>
      <c r="C314" s="95" t="str">
        <f t="shared" si="46"/>
        <v>009</v>
      </c>
      <c r="D314" t="str">
        <f t="shared" si="44"/>
        <v>EDU28009</v>
      </c>
      <c r="E314">
        <v>28</v>
      </c>
      <c r="F314">
        <v>3</v>
      </c>
      <c r="G314">
        <v>3</v>
      </c>
      <c r="H314">
        <v>33</v>
      </c>
      <c r="I314">
        <v>11</v>
      </c>
      <c r="J314">
        <v>3</v>
      </c>
      <c r="K314" s="96" t="s">
        <v>165</v>
      </c>
      <c r="L314">
        <v>10</v>
      </c>
      <c r="M314" t="s">
        <v>59</v>
      </c>
      <c r="N314">
        <v>37266816</v>
      </c>
      <c r="O314">
        <v>0</v>
      </c>
      <c r="P314">
        <v>0</v>
      </c>
      <c r="Q314">
        <v>0</v>
      </c>
      <c r="R314">
        <v>0</v>
      </c>
      <c r="S314" s="23">
        <v>37266816</v>
      </c>
      <c r="T314">
        <v>8425400</v>
      </c>
      <c r="U314" s="252">
        <v>5619900</v>
      </c>
      <c r="V314" s="243">
        <v>5619900</v>
      </c>
      <c r="W314">
        <v>5619900</v>
      </c>
      <c r="X314">
        <v>2805500</v>
      </c>
      <c r="Z314" s="270" t="str">
        <f t="shared" si="40"/>
        <v>1</v>
      </c>
      <c r="AA314" s="265" t="str">
        <f t="shared" si="41"/>
        <v>1</v>
      </c>
      <c r="AB314" s="265" t="str">
        <f t="shared" si="42"/>
        <v>3</v>
      </c>
      <c r="AC314" s="273" t="s">
        <v>1463</v>
      </c>
      <c r="AD314" s="274" t="s">
        <v>1476</v>
      </c>
      <c r="AE314" s="240" t="s">
        <v>1499</v>
      </c>
    </row>
    <row r="315" spans="1:31" x14ac:dyDescent="0.25">
      <c r="A315" t="s">
        <v>624</v>
      </c>
      <c r="B315" t="str">
        <f t="shared" si="48"/>
        <v>28</v>
      </c>
      <c r="C315" s="95" t="str">
        <f t="shared" si="46"/>
        <v>009</v>
      </c>
      <c r="D315" t="str">
        <f t="shared" si="44"/>
        <v>EDU28009</v>
      </c>
      <c r="E315">
        <v>28</v>
      </c>
      <c r="F315">
        <v>3</v>
      </c>
      <c r="G315">
        <v>3</v>
      </c>
      <c r="H315">
        <v>33</v>
      </c>
      <c r="I315">
        <v>11</v>
      </c>
      <c r="J315">
        <v>3</v>
      </c>
      <c r="K315" s="96" t="s">
        <v>165</v>
      </c>
      <c r="L315">
        <v>11</v>
      </c>
      <c r="M315" t="s">
        <v>60</v>
      </c>
      <c r="N315">
        <v>223256142</v>
      </c>
      <c r="O315">
        <v>0</v>
      </c>
      <c r="P315">
        <v>0</v>
      </c>
      <c r="Q315">
        <v>0</v>
      </c>
      <c r="R315">
        <v>0</v>
      </c>
      <c r="S315" s="23">
        <v>223256142</v>
      </c>
      <c r="T315">
        <v>50513800</v>
      </c>
      <c r="U315" s="252">
        <v>33707700</v>
      </c>
      <c r="V315" s="243">
        <v>33707700</v>
      </c>
      <c r="W315">
        <v>33707700</v>
      </c>
      <c r="X315">
        <v>16806100</v>
      </c>
      <c r="Z315" s="270" t="str">
        <f t="shared" si="40"/>
        <v>1</v>
      </c>
      <c r="AA315" s="265" t="str">
        <f t="shared" si="41"/>
        <v>1</v>
      </c>
      <c r="AB315" s="265" t="str">
        <f t="shared" si="42"/>
        <v>3</v>
      </c>
      <c r="AC315" s="273" t="s">
        <v>1463</v>
      </c>
      <c r="AD315" s="274" t="s">
        <v>1476</v>
      </c>
      <c r="AE315" s="240" t="s">
        <v>1499</v>
      </c>
    </row>
    <row r="316" spans="1:31" x14ac:dyDescent="0.25">
      <c r="A316" t="s">
        <v>624</v>
      </c>
      <c r="B316" t="str">
        <f t="shared" si="48"/>
        <v>28</v>
      </c>
      <c r="C316" s="95" t="str">
        <f t="shared" si="46"/>
        <v>009</v>
      </c>
      <c r="D316" t="str">
        <f t="shared" si="44"/>
        <v>EDU28009</v>
      </c>
      <c r="E316">
        <v>28</v>
      </c>
      <c r="F316">
        <v>3</v>
      </c>
      <c r="G316">
        <v>3</v>
      </c>
      <c r="H316">
        <v>33</v>
      </c>
      <c r="I316">
        <v>11</v>
      </c>
      <c r="J316">
        <v>3</v>
      </c>
      <c r="K316" s="96" t="s">
        <v>165</v>
      </c>
      <c r="L316">
        <v>12</v>
      </c>
      <c r="M316" t="s">
        <v>591</v>
      </c>
      <c r="N316">
        <v>74317920</v>
      </c>
      <c r="O316">
        <v>0</v>
      </c>
      <c r="P316">
        <v>0</v>
      </c>
      <c r="Q316">
        <v>0</v>
      </c>
      <c r="R316">
        <v>0</v>
      </c>
      <c r="S316" s="23">
        <v>74317920</v>
      </c>
      <c r="T316">
        <v>16839900</v>
      </c>
      <c r="U316" s="252">
        <v>11234100</v>
      </c>
      <c r="V316" s="243">
        <v>11234100</v>
      </c>
      <c r="W316">
        <v>11234100</v>
      </c>
      <c r="X316">
        <v>5605800</v>
      </c>
      <c r="Z316" s="270" t="str">
        <f t="shared" si="40"/>
        <v>1</v>
      </c>
      <c r="AA316" s="265" t="str">
        <f t="shared" si="41"/>
        <v>1</v>
      </c>
      <c r="AB316" s="265" t="str">
        <f t="shared" si="42"/>
        <v>3</v>
      </c>
      <c r="AC316" s="273" t="s">
        <v>1463</v>
      </c>
      <c r="AD316" s="274" t="s">
        <v>1476</v>
      </c>
      <c r="AE316" s="240" t="s">
        <v>1499</v>
      </c>
    </row>
    <row r="317" spans="1:31" x14ac:dyDescent="0.25">
      <c r="A317" t="s">
        <v>624</v>
      </c>
      <c r="B317" t="str">
        <f t="shared" si="48"/>
        <v>28</v>
      </c>
      <c r="C317" s="95" t="str">
        <f t="shared" si="46"/>
        <v>009</v>
      </c>
      <c r="D317" t="str">
        <f t="shared" si="44"/>
        <v>EDU28009</v>
      </c>
      <c r="E317">
        <v>28</v>
      </c>
      <c r="F317">
        <v>3</v>
      </c>
      <c r="G317">
        <v>3</v>
      </c>
      <c r="H317">
        <v>33</v>
      </c>
      <c r="I317">
        <v>11</v>
      </c>
      <c r="J317">
        <v>3</v>
      </c>
      <c r="K317" s="96" t="s">
        <v>165</v>
      </c>
      <c r="L317">
        <v>13</v>
      </c>
      <c r="M317" t="s">
        <v>1172</v>
      </c>
      <c r="N317">
        <v>37279656</v>
      </c>
      <c r="O317">
        <v>0</v>
      </c>
      <c r="P317">
        <v>0</v>
      </c>
      <c r="Q317">
        <v>0</v>
      </c>
      <c r="R317">
        <v>0</v>
      </c>
      <c r="S317" s="23">
        <v>37279656</v>
      </c>
      <c r="T317">
        <v>8425400</v>
      </c>
      <c r="U317" s="252">
        <v>5619900</v>
      </c>
      <c r="V317" s="243">
        <v>5619900</v>
      </c>
      <c r="W317">
        <v>5619900</v>
      </c>
      <c r="X317">
        <v>2805500</v>
      </c>
      <c r="Z317" s="270" t="str">
        <f t="shared" si="40"/>
        <v>1</v>
      </c>
      <c r="AA317" s="265" t="str">
        <f t="shared" si="41"/>
        <v>1</v>
      </c>
      <c r="AB317" s="265" t="str">
        <f t="shared" si="42"/>
        <v>3</v>
      </c>
      <c r="AC317" s="273" t="s">
        <v>1463</v>
      </c>
      <c r="AD317" s="274" t="s">
        <v>1476</v>
      </c>
      <c r="AE317" s="240" t="s">
        <v>1499</v>
      </c>
    </row>
    <row r="318" spans="1:31" x14ac:dyDescent="0.25">
      <c r="A318" t="s">
        <v>624</v>
      </c>
      <c r="B318" t="str">
        <f t="shared" si="48"/>
        <v>28</v>
      </c>
      <c r="C318" s="95" t="str">
        <f t="shared" si="46"/>
        <v>009</v>
      </c>
      <c r="D318" t="str">
        <f t="shared" si="44"/>
        <v>EDU28009</v>
      </c>
      <c r="E318">
        <v>28</v>
      </c>
      <c r="F318">
        <v>3</v>
      </c>
      <c r="G318">
        <v>3</v>
      </c>
      <c r="H318">
        <v>33</v>
      </c>
      <c r="I318">
        <v>11</v>
      </c>
      <c r="J318">
        <v>3</v>
      </c>
      <c r="K318" s="96" t="s">
        <v>165</v>
      </c>
      <c r="L318">
        <v>14</v>
      </c>
      <c r="M318" t="s">
        <v>61</v>
      </c>
      <c r="N318">
        <v>38386250</v>
      </c>
      <c r="O318">
        <v>0</v>
      </c>
      <c r="P318">
        <v>0</v>
      </c>
      <c r="Q318">
        <v>0</v>
      </c>
      <c r="R318">
        <v>0</v>
      </c>
      <c r="S318" s="23">
        <v>38386250</v>
      </c>
      <c r="T318">
        <v>0</v>
      </c>
      <c r="U318" s="252">
        <v>0</v>
      </c>
      <c r="V318" s="243">
        <v>0</v>
      </c>
      <c r="W318">
        <v>0</v>
      </c>
      <c r="X318">
        <v>0</v>
      </c>
      <c r="Z318" s="270" t="str">
        <f t="shared" si="40"/>
        <v>1</v>
      </c>
      <c r="AA318" s="265" t="str">
        <f t="shared" si="41"/>
        <v>1</v>
      </c>
      <c r="AB318" s="265" t="str">
        <f t="shared" si="42"/>
        <v>3</v>
      </c>
      <c r="AC318" s="273" t="s">
        <v>1463</v>
      </c>
      <c r="AD318" s="274" t="s">
        <v>1476</v>
      </c>
      <c r="AE318" s="240" t="s">
        <v>1499</v>
      </c>
    </row>
    <row r="319" spans="1:31" x14ac:dyDescent="0.25">
      <c r="A319" t="s">
        <v>624</v>
      </c>
      <c r="B319" t="str">
        <f t="shared" si="48"/>
        <v>28</v>
      </c>
      <c r="C319" s="95" t="str">
        <f t="shared" si="46"/>
        <v>009</v>
      </c>
      <c r="D319" t="str">
        <f t="shared" si="44"/>
        <v>EDU28009</v>
      </c>
      <c r="E319">
        <v>28</v>
      </c>
      <c r="F319">
        <v>3</v>
      </c>
      <c r="G319">
        <v>3</v>
      </c>
      <c r="H319">
        <v>33</v>
      </c>
      <c r="I319">
        <v>11</v>
      </c>
      <c r="J319">
        <v>3</v>
      </c>
      <c r="K319" s="96" t="s">
        <v>165</v>
      </c>
      <c r="L319">
        <v>15</v>
      </c>
      <c r="M319" t="s">
        <v>62</v>
      </c>
      <c r="N319">
        <v>6553750</v>
      </c>
      <c r="O319">
        <v>0</v>
      </c>
      <c r="P319">
        <v>0</v>
      </c>
      <c r="Q319">
        <v>0</v>
      </c>
      <c r="R319">
        <v>0</v>
      </c>
      <c r="S319" s="23">
        <v>6553750</v>
      </c>
      <c r="T319">
        <v>0</v>
      </c>
      <c r="U319" s="252">
        <v>0</v>
      </c>
      <c r="V319" s="243">
        <v>0</v>
      </c>
      <c r="W319">
        <v>0</v>
      </c>
      <c r="X319">
        <v>0</v>
      </c>
      <c r="Z319" s="270" t="str">
        <f t="shared" si="40"/>
        <v>1</v>
      </c>
      <c r="AA319" s="265" t="str">
        <f t="shared" si="41"/>
        <v>1</v>
      </c>
      <c r="AB319" s="265" t="str">
        <f t="shared" si="42"/>
        <v>3</v>
      </c>
      <c r="AC319" s="273" t="s">
        <v>1463</v>
      </c>
      <c r="AD319" s="274" t="s">
        <v>1476</v>
      </c>
      <c r="AE319" s="240" t="s">
        <v>1499</v>
      </c>
    </row>
    <row r="320" spans="1:31" x14ac:dyDescent="0.25">
      <c r="A320" t="s">
        <v>624</v>
      </c>
      <c r="B320" t="str">
        <f t="shared" si="48"/>
        <v>28</v>
      </c>
      <c r="C320" s="95" t="str">
        <f t="shared" si="46"/>
        <v>009</v>
      </c>
      <c r="D320" t="str">
        <f t="shared" si="44"/>
        <v>EDU28009</v>
      </c>
      <c r="E320">
        <v>28</v>
      </c>
      <c r="F320">
        <v>3</v>
      </c>
      <c r="G320">
        <v>3</v>
      </c>
      <c r="H320">
        <v>33</v>
      </c>
      <c r="I320">
        <v>11</v>
      </c>
      <c r="J320">
        <v>3</v>
      </c>
      <c r="K320" s="96" t="s">
        <v>165</v>
      </c>
      <c r="L320">
        <v>16</v>
      </c>
      <c r="M320" t="s">
        <v>63</v>
      </c>
      <c r="N320">
        <v>463885584</v>
      </c>
      <c r="O320">
        <v>0</v>
      </c>
      <c r="P320">
        <v>0</v>
      </c>
      <c r="Q320">
        <v>0</v>
      </c>
      <c r="R320">
        <v>0</v>
      </c>
      <c r="S320" s="23">
        <v>463885584</v>
      </c>
      <c r="T320">
        <v>101888863</v>
      </c>
      <c r="U320" s="252">
        <v>101888863</v>
      </c>
      <c r="V320" s="243">
        <v>101888863</v>
      </c>
      <c r="W320">
        <v>101888863</v>
      </c>
      <c r="X320">
        <v>0</v>
      </c>
      <c r="Z320" s="270" t="str">
        <f t="shared" si="40"/>
        <v>1</v>
      </c>
      <c r="AA320" s="265" t="str">
        <f t="shared" si="41"/>
        <v>1</v>
      </c>
      <c r="AB320" s="265" t="str">
        <f t="shared" si="42"/>
        <v>3</v>
      </c>
      <c r="AC320" s="273" t="s">
        <v>1463</v>
      </c>
      <c r="AD320" s="274" t="s">
        <v>1476</v>
      </c>
      <c r="AE320" s="240" t="s">
        <v>1499</v>
      </c>
    </row>
    <row r="321" spans="1:31" x14ac:dyDescent="0.25">
      <c r="A321" t="s">
        <v>624</v>
      </c>
      <c r="B321" t="str">
        <f t="shared" si="48"/>
        <v>28</v>
      </c>
      <c r="C321" s="95" t="str">
        <f t="shared" si="46"/>
        <v>009</v>
      </c>
      <c r="D321" t="str">
        <f t="shared" si="44"/>
        <v>EDU28009</v>
      </c>
      <c r="E321">
        <v>28</v>
      </c>
      <c r="F321">
        <v>3</v>
      </c>
      <c r="G321">
        <v>3</v>
      </c>
      <c r="H321">
        <v>33</v>
      </c>
      <c r="I321">
        <v>11</v>
      </c>
      <c r="J321">
        <v>3</v>
      </c>
      <c r="K321" s="96" t="s">
        <v>165</v>
      </c>
      <c r="L321">
        <v>17</v>
      </c>
      <c r="M321" t="s">
        <v>592</v>
      </c>
      <c r="N321">
        <v>180655572</v>
      </c>
      <c r="O321">
        <v>0</v>
      </c>
      <c r="P321">
        <v>0</v>
      </c>
      <c r="Q321">
        <v>0</v>
      </c>
      <c r="R321">
        <v>0</v>
      </c>
      <c r="S321" s="23">
        <v>180655572</v>
      </c>
      <c r="T321">
        <v>31365847</v>
      </c>
      <c r="U321" s="252">
        <v>31365847</v>
      </c>
      <c r="V321" s="243">
        <v>31365847</v>
      </c>
      <c r="W321">
        <v>31365847</v>
      </c>
      <c r="X321">
        <v>0</v>
      </c>
      <c r="Z321" s="270" t="str">
        <f t="shared" si="40"/>
        <v>1</v>
      </c>
      <c r="AA321" s="265" t="str">
        <f t="shared" si="41"/>
        <v>1</v>
      </c>
      <c r="AB321" s="265" t="str">
        <f t="shared" si="42"/>
        <v>3</v>
      </c>
      <c r="AC321" s="273" t="s">
        <v>1463</v>
      </c>
      <c r="AD321" s="274" t="s">
        <v>1476</v>
      </c>
      <c r="AE321" s="240" t="s">
        <v>1499</v>
      </c>
    </row>
    <row r="322" spans="1:31" x14ac:dyDescent="0.25">
      <c r="A322" t="s">
        <v>624</v>
      </c>
      <c r="B322" t="str">
        <f t="shared" si="48"/>
        <v>28</v>
      </c>
      <c r="C322" s="95" t="str">
        <f t="shared" si="46"/>
        <v>009</v>
      </c>
      <c r="D322" t="str">
        <f t="shared" si="44"/>
        <v>EDU28009</v>
      </c>
      <c r="E322">
        <v>28</v>
      </c>
      <c r="F322">
        <v>3</v>
      </c>
      <c r="G322">
        <v>3</v>
      </c>
      <c r="H322">
        <v>33</v>
      </c>
      <c r="I322">
        <v>11</v>
      </c>
      <c r="J322">
        <v>3</v>
      </c>
      <c r="K322" s="96" t="s">
        <v>165</v>
      </c>
      <c r="L322">
        <v>18</v>
      </c>
      <c r="M322" t="s">
        <v>64</v>
      </c>
      <c r="N322">
        <v>63598197</v>
      </c>
      <c r="O322">
        <v>0</v>
      </c>
      <c r="P322">
        <v>0</v>
      </c>
      <c r="Q322">
        <v>0</v>
      </c>
      <c r="R322">
        <v>0</v>
      </c>
      <c r="S322" s="23">
        <v>63598197</v>
      </c>
      <c r="T322">
        <v>14747987</v>
      </c>
      <c r="U322" s="252">
        <v>1233370</v>
      </c>
      <c r="V322" s="243">
        <v>1233370</v>
      </c>
      <c r="W322">
        <v>1233370</v>
      </c>
      <c r="X322">
        <v>13514617</v>
      </c>
      <c r="Z322" s="270" t="str">
        <f t="shared" si="40"/>
        <v>1</v>
      </c>
      <c r="AA322" s="265" t="str">
        <f t="shared" si="41"/>
        <v>1</v>
      </c>
      <c r="AB322" s="265" t="str">
        <f t="shared" si="42"/>
        <v>3</v>
      </c>
      <c r="AC322" s="273" t="s">
        <v>1463</v>
      </c>
      <c r="AD322" s="274" t="s">
        <v>1476</v>
      </c>
      <c r="AE322" s="240" t="s">
        <v>1499</v>
      </c>
    </row>
    <row r="323" spans="1:31" x14ac:dyDescent="0.25">
      <c r="A323" t="s">
        <v>624</v>
      </c>
      <c r="B323" t="str">
        <f t="shared" si="48"/>
        <v>28</v>
      </c>
      <c r="C323" s="95" t="str">
        <f t="shared" si="46"/>
        <v>009</v>
      </c>
      <c r="D323" t="str">
        <f t="shared" si="44"/>
        <v>EDU28009</v>
      </c>
      <c r="E323">
        <v>28</v>
      </c>
      <c r="F323">
        <v>3</v>
      </c>
      <c r="G323">
        <v>3</v>
      </c>
      <c r="H323">
        <v>33</v>
      </c>
      <c r="I323">
        <v>11</v>
      </c>
      <c r="J323">
        <v>3</v>
      </c>
      <c r="K323" s="96" t="s">
        <v>165</v>
      </c>
      <c r="L323">
        <v>19</v>
      </c>
      <c r="M323" t="s">
        <v>1173</v>
      </c>
      <c r="N323">
        <v>629463563</v>
      </c>
      <c r="O323">
        <v>0</v>
      </c>
      <c r="P323">
        <v>0</v>
      </c>
      <c r="Q323">
        <v>0</v>
      </c>
      <c r="R323">
        <v>0</v>
      </c>
      <c r="S323" s="23">
        <v>629463563</v>
      </c>
      <c r="T323">
        <v>140313134</v>
      </c>
      <c r="U323" s="252">
        <v>93648383</v>
      </c>
      <c r="V323" s="243">
        <v>93648383</v>
      </c>
      <c r="W323">
        <v>93648383</v>
      </c>
      <c r="X323">
        <v>46664751</v>
      </c>
      <c r="Z323" s="270" t="str">
        <f t="shared" si="40"/>
        <v>1</v>
      </c>
      <c r="AA323" s="265" t="str">
        <f t="shared" si="41"/>
        <v>1</v>
      </c>
      <c r="AB323" s="265" t="str">
        <f t="shared" si="42"/>
        <v>3</v>
      </c>
      <c r="AC323" s="273" t="s">
        <v>1463</v>
      </c>
      <c r="AD323" s="274" t="s">
        <v>1476</v>
      </c>
      <c r="AE323" s="240" t="s">
        <v>1499</v>
      </c>
    </row>
    <row r="324" spans="1:31" x14ac:dyDescent="0.25">
      <c r="A324" t="s">
        <v>624</v>
      </c>
      <c r="B324" t="str">
        <f t="shared" si="48"/>
        <v>28</v>
      </c>
      <c r="C324" s="95" t="str">
        <f t="shared" si="46"/>
        <v>009</v>
      </c>
      <c r="D324" t="str">
        <f t="shared" si="44"/>
        <v>EDU28009</v>
      </c>
      <c r="E324">
        <v>28</v>
      </c>
      <c r="F324">
        <v>3</v>
      </c>
      <c r="G324">
        <v>3</v>
      </c>
      <c r="H324">
        <v>33</v>
      </c>
      <c r="I324">
        <v>11</v>
      </c>
      <c r="J324">
        <v>3</v>
      </c>
      <c r="K324" s="96" t="s">
        <v>165</v>
      </c>
      <c r="L324">
        <v>20</v>
      </c>
      <c r="M324" t="s">
        <v>65</v>
      </c>
      <c r="N324">
        <v>641904663</v>
      </c>
      <c r="O324">
        <v>0</v>
      </c>
      <c r="P324">
        <v>0</v>
      </c>
      <c r="Q324">
        <v>0</v>
      </c>
      <c r="R324">
        <v>0</v>
      </c>
      <c r="S324" s="23">
        <v>641904663</v>
      </c>
      <c r="T324">
        <v>142893585</v>
      </c>
      <c r="U324" s="252">
        <v>95226010</v>
      </c>
      <c r="V324" s="243">
        <v>95226010</v>
      </c>
      <c r="W324">
        <v>95226010</v>
      </c>
      <c r="X324">
        <v>47667575</v>
      </c>
      <c r="Z324" s="270" t="str">
        <f t="shared" ref="Z324:Z387" si="49">LEFT(I324,1)</f>
        <v>1</v>
      </c>
      <c r="AA324" s="265" t="str">
        <f t="shared" ref="AA324:AA387" si="50">RIGHT(I324,1)</f>
        <v>1</v>
      </c>
      <c r="AB324" s="265" t="str">
        <f t="shared" ref="AB324:AB387" si="51">RIGHT(J324,2)</f>
        <v>3</v>
      </c>
      <c r="AC324" s="273" t="s">
        <v>1463</v>
      </c>
      <c r="AD324" s="274" t="s">
        <v>1476</v>
      </c>
      <c r="AE324" s="240" t="s">
        <v>1499</v>
      </c>
    </row>
    <row r="325" spans="1:31" x14ac:dyDescent="0.25">
      <c r="A325" t="s">
        <v>624</v>
      </c>
      <c r="B325" t="str">
        <f t="shared" si="48"/>
        <v>28</v>
      </c>
      <c r="C325" s="95" t="str">
        <f t="shared" si="46"/>
        <v>009</v>
      </c>
      <c r="D325" t="str">
        <f t="shared" si="44"/>
        <v>EDU28009</v>
      </c>
      <c r="E325">
        <v>28</v>
      </c>
      <c r="F325">
        <v>3</v>
      </c>
      <c r="G325">
        <v>3</v>
      </c>
      <c r="H325">
        <v>33</v>
      </c>
      <c r="I325">
        <v>11</v>
      </c>
      <c r="J325">
        <v>3</v>
      </c>
      <c r="K325" s="96" t="s">
        <v>165</v>
      </c>
      <c r="L325">
        <v>21</v>
      </c>
      <c r="M325" t="s">
        <v>53</v>
      </c>
      <c r="N325">
        <v>129848738</v>
      </c>
      <c r="O325">
        <v>0</v>
      </c>
      <c r="P325">
        <v>0</v>
      </c>
      <c r="Q325">
        <v>0</v>
      </c>
      <c r="R325">
        <v>0</v>
      </c>
      <c r="S325" s="23">
        <v>129848738</v>
      </c>
      <c r="T325">
        <v>52685601</v>
      </c>
      <c r="U325" s="252">
        <v>52685601</v>
      </c>
      <c r="V325" s="243">
        <v>52685601</v>
      </c>
      <c r="W325">
        <v>52685601</v>
      </c>
      <c r="X325">
        <v>0</v>
      </c>
      <c r="Z325" s="270" t="str">
        <f t="shared" si="49"/>
        <v>1</v>
      </c>
      <c r="AA325" s="265" t="str">
        <f t="shared" si="50"/>
        <v>1</v>
      </c>
      <c r="AB325" s="265" t="str">
        <f t="shared" si="51"/>
        <v>3</v>
      </c>
      <c r="AC325" s="273" t="s">
        <v>1463</v>
      </c>
      <c r="AD325" s="274" t="s">
        <v>1476</v>
      </c>
      <c r="AE325" s="240" t="s">
        <v>1499</v>
      </c>
    </row>
    <row r="326" spans="1:31" x14ac:dyDescent="0.25">
      <c r="A326" t="s">
        <v>624</v>
      </c>
      <c r="B326" t="str">
        <f t="shared" si="48"/>
        <v>28</v>
      </c>
      <c r="C326" s="95" t="str">
        <f t="shared" si="46"/>
        <v>009</v>
      </c>
      <c r="D326" t="str">
        <f t="shared" si="44"/>
        <v>EDU28009</v>
      </c>
      <c r="E326">
        <v>28</v>
      </c>
      <c r="F326">
        <v>3</v>
      </c>
      <c r="G326">
        <v>3</v>
      </c>
      <c r="H326">
        <v>33</v>
      </c>
      <c r="I326">
        <v>11</v>
      </c>
      <c r="J326">
        <v>3</v>
      </c>
      <c r="K326" s="96" t="s">
        <v>165</v>
      </c>
      <c r="L326">
        <v>22</v>
      </c>
      <c r="M326" t="s">
        <v>66</v>
      </c>
      <c r="N326">
        <v>379844650</v>
      </c>
      <c r="O326">
        <v>0</v>
      </c>
      <c r="P326">
        <v>0</v>
      </c>
      <c r="Q326">
        <v>0</v>
      </c>
      <c r="R326">
        <v>0</v>
      </c>
      <c r="S326" s="23">
        <v>379844650</v>
      </c>
      <c r="T326">
        <v>1041270</v>
      </c>
      <c r="U326" s="252">
        <v>1041270</v>
      </c>
      <c r="V326" s="243">
        <v>1041270</v>
      </c>
      <c r="W326">
        <v>1041270</v>
      </c>
      <c r="X326">
        <v>0</v>
      </c>
      <c r="Z326" s="270" t="str">
        <f t="shared" si="49"/>
        <v>1</v>
      </c>
      <c r="AA326" s="265" t="str">
        <f t="shared" si="50"/>
        <v>1</v>
      </c>
      <c r="AB326" s="265" t="str">
        <f t="shared" si="51"/>
        <v>3</v>
      </c>
      <c r="AC326" s="273" t="s">
        <v>1463</v>
      </c>
      <c r="AD326" s="274" t="s">
        <v>1476</v>
      </c>
      <c r="AE326" s="240" t="s">
        <v>1499</v>
      </c>
    </row>
    <row r="327" spans="1:31" x14ac:dyDescent="0.25">
      <c r="A327" t="s">
        <v>624</v>
      </c>
      <c r="B327" t="str">
        <f t="shared" si="48"/>
        <v>28</v>
      </c>
      <c r="C327" s="95" t="str">
        <f t="shared" si="46"/>
        <v>009</v>
      </c>
      <c r="D327" t="str">
        <f t="shared" si="44"/>
        <v>EDU28009</v>
      </c>
      <c r="E327">
        <v>28</v>
      </c>
      <c r="F327">
        <v>3</v>
      </c>
      <c r="G327">
        <v>3</v>
      </c>
      <c r="H327">
        <v>33</v>
      </c>
      <c r="I327">
        <v>11</v>
      </c>
      <c r="J327">
        <v>3</v>
      </c>
      <c r="K327" s="96" t="s">
        <v>165</v>
      </c>
      <c r="L327">
        <v>23</v>
      </c>
      <c r="M327" t="s">
        <v>1174</v>
      </c>
      <c r="N327">
        <v>109675000</v>
      </c>
      <c r="O327">
        <v>0</v>
      </c>
      <c r="P327">
        <v>0</v>
      </c>
      <c r="Q327">
        <v>0</v>
      </c>
      <c r="R327">
        <v>0</v>
      </c>
      <c r="S327" s="23">
        <v>109675000</v>
      </c>
      <c r="T327">
        <v>1113960</v>
      </c>
      <c r="U327" s="252">
        <v>1113960</v>
      </c>
      <c r="V327" s="243">
        <v>1113960</v>
      </c>
      <c r="W327">
        <v>1113960</v>
      </c>
      <c r="X327">
        <v>0</v>
      </c>
      <c r="Z327" s="270" t="str">
        <f t="shared" si="49"/>
        <v>1</v>
      </c>
      <c r="AA327" s="265" t="str">
        <f t="shared" si="50"/>
        <v>1</v>
      </c>
      <c r="AB327" s="265" t="str">
        <f t="shared" si="51"/>
        <v>3</v>
      </c>
      <c r="AC327" s="273" t="s">
        <v>1463</v>
      </c>
      <c r="AD327" s="274" t="s">
        <v>1476</v>
      </c>
      <c r="AE327" s="240" t="s">
        <v>1499</v>
      </c>
    </row>
    <row r="328" spans="1:31" x14ac:dyDescent="0.25">
      <c r="A328" t="s">
        <v>624</v>
      </c>
      <c r="B328" t="str">
        <f t="shared" si="48"/>
        <v>28</v>
      </c>
      <c r="C328" s="95" t="str">
        <f t="shared" si="46"/>
        <v>009</v>
      </c>
      <c r="D328" t="str">
        <f t="shared" si="44"/>
        <v>EDU28009</v>
      </c>
      <c r="E328">
        <v>28</v>
      </c>
      <c r="F328">
        <v>3</v>
      </c>
      <c r="G328">
        <v>3</v>
      </c>
      <c r="H328">
        <v>33</v>
      </c>
      <c r="I328">
        <v>11</v>
      </c>
      <c r="J328">
        <v>3</v>
      </c>
      <c r="K328" s="96" t="s">
        <v>165</v>
      </c>
      <c r="L328">
        <v>25</v>
      </c>
      <c r="M328" t="s">
        <v>1175</v>
      </c>
      <c r="N328">
        <v>199820347</v>
      </c>
      <c r="O328">
        <v>0</v>
      </c>
      <c r="P328">
        <v>0</v>
      </c>
      <c r="Q328">
        <v>0</v>
      </c>
      <c r="R328">
        <v>0</v>
      </c>
      <c r="S328" s="23">
        <v>199820347</v>
      </c>
      <c r="T328">
        <v>0</v>
      </c>
      <c r="U328" s="252">
        <v>0</v>
      </c>
      <c r="V328" s="243">
        <v>0</v>
      </c>
      <c r="W328">
        <v>0</v>
      </c>
      <c r="X328">
        <v>0</v>
      </c>
      <c r="Z328" s="270" t="str">
        <f t="shared" si="49"/>
        <v>1</v>
      </c>
      <c r="AA328" s="265" t="str">
        <f t="shared" si="50"/>
        <v>1</v>
      </c>
      <c r="AB328" s="265" t="str">
        <f t="shared" si="51"/>
        <v>3</v>
      </c>
      <c r="AC328" s="273" t="s">
        <v>1463</v>
      </c>
      <c r="AD328" s="274" t="s">
        <v>1476</v>
      </c>
      <c r="AE328" s="240" t="s">
        <v>1499</v>
      </c>
    </row>
    <row r="329" spans="1:31" x14ac:dyDescent="0.25">
      <c r="A329" t="s">
        <v>624</v>
      </c>
      <c r="B329" t="str">
        <f t="shared" si="48"/>
        <v>28</v>
      </c>
      <c r="C329" s="95" t="str">
        <f t="shared" si="46"/>
        <v>009</v>
      </c>
      <c r="D329" t="str">
        <f t="shared" si="44"/>
        <v>EDU28009</v>
      </c>
      <c r="E329">
        <v>28</v>
      </c>
      <c r="F329">
        <v>3</v>
      </c>
      <c r="G329">
        <v>3</v>
      </c>
      <c r="H329">
        <v>33</v>
      </c>
      <c r="I329">
        <v>11</v>
      </c>
      <c r="J329">
        <v>3</v>
      </c>
      <c r="K329" s="96" t="s">
        <v>165</v>
      </c>
      <c r="L329">
        <v>26</v>
      </c>
      <c r="M329" t="s">
        <v>593</v>
      </c>
      <c r="N329">
        <v>1998202</v>
      </c>
      <c r="O329">
        <v>0</v>
      </c>
      <c r="P329">
        <v>0</v>
      </c>
      <c r="Q329">
        <v>0</v>
      </c>
      <c r="R329">
        <v>0</v>
      </c>
      <c r="S329" s="23">
        <v>1998202</v>
      </c>
      <c r="T329">
        <v>0</v>
      </c>
      <c r="U329" s="252">
        <v>0</v>
      </c>
      <c r="V329" s="243">
        <v>0</v>
      </c>
      <c r="W329">
        <v>0</v>
      </c>
      <c r="X329">
        <v>0</v>
      </c>
      <c r="Z329" s="270" t="str">
        <f t="shared" si="49"/>
        <v>1</v>
      </c>
      <c r="AA329" s="265" t="str">
        <f t="shared" si="50"/>
        <v>1</v>
      </c>
      <c r="AB329" s="265" t="str">
        <f t="shared" si="51"/>
        <v>3</v>
      </c>
      <c r="AC329" s="273" t="s">
        <v>1463</v>
      </c>
      <c r="AD329" s="274" t="s">
        <v>1476</v>
      </c>
      <c r="AE329" s="240" t="s">
        <v>1499</v>
      </c>
    </row>
    <row r="330" spans="1:31" x14ac:dyDescent="0.25">
      <c r="A330" t="s">
        <v>624</v>
      </c>
      <c r="B330" t="str">
        <f t="shared" si="48"/>
        <v>28</v>
      </c>
      <c r="C330" s="95" t="str">
        <f t="shared" si="46"/>
        <v>009</v>
      </c>
      <c r="D330" t="str">
        <f t="shared" si="44"/>
        <v>EDU28009</v>
      </c>
      <c r="E330">
        <v>28</v>
      </c>
      <c r="F330">
        <v>3</v>
      </c>
      <c r="G330">
        <v>3</v>
      </c>
      <c r="H330">
        <v>33</v>
      </c>
      <c r="I330">
        <v>11</v>
      </c>
      <c r="J330">
        <v>3</v>
      </c>
      <c r="K330" s="96" t="s">
        <v>165</v>
      </c>
      <c r="L330">
        <v>27</v>
      </c>
      <c r="M330" t="s">
        <v>594</v>
      </c>
      <c r="N330">
        <v>9991016</v>
      </c>
      <c r="O330">
        <v>0</v>
      </c>
      <c r="P330">
        <v>0</v>
      </c>
      <c r="Q330">
        <v>0</v>
      </c>
      <c r="R330">
        <v>0</v>
      </c>
      <c r="S330" s="23">
        <v>9991016</v>
      </c>
      <c r="T330">
        <v>0</v>
      </c>
      <c r="U330" s="252">
        <v>0</v>
      </c>
      <c r="V330" s="243">
        <v>0</v>
      </c>
      <c r="W330">
        <v>0</v>
      </c>
      <c r="X330">
        <v>0</v>
      </c>
      <c r="Z330" s="270" t="str">
        <f t="shared" si="49"/>
        <v>1</v>
      </c>
      <c r="AA330" s="265" t="str">
        <f t="shared" si="50"/>
        <v>1</v>
      </c>
      <c r="AB330" s="265" t="str">
        <f t="shared" si="51"/>
        <v>3</v>
      </c>
      <c r="AC330" s="273" t="s">
        <v>1463</v>
      </c>
      <c r="AD330" s="274" t="s">
        <v>1476</v>
      </c>
      <c r="AE330" s="240" t="s">
        <v>1499</v>
      </c>
    </row>
    <row r="331" spans="1:31" x14ac:dyDescent="0.25">
      <c r="A331" t="s">
        <v>624</v>
      </c>
      <c r="B331" t="str">
        <f t="shared" si="48"/>
        <v>28</v>
      </c>
      <c r="C331" s="95" t="str">
        <f t="shared" si="46"/>
        <v>009</v>
      </c>
      <c r="D331" t="str">
        <f t="shared" si="44"/>
        <v>EDU28009</v>
      </c>
      <c r="E331">
        <v>28</v>
      </c>
      <c r="F331">
        <v>3</v>
      </c>
      <c r="G331">
        <v>3</v>
      </c>
      <c r="H331">
        <v>33</v>
      </c>
      <c r="I331">
        <v>11</v>
      </c>
      <c r="J331">
        <v>3</v>
      </c>
      <c r="K331" s="96" t="s">
        <v>165</v>
      </c>
      <c r="L331">
        <v>28</v>
      </c>
      <c r="M331" t="s">
        <v>595</v>
      </c>
      <c r="N331">
        <v>17983830</v>
      </c>
      <c r="O331">
        <v>0</v>
      </c>
      <c r="P331">
        <v>0</v>
      </c>
      <c r="Q331">
        <v>0</v>
      </c>
      <c r="R331">
        <v>0</v>
      </c>
      <c r="S331" s="23">
        <v>17983830</v>
      </c>
      <c r="T331">
        <v>0</v>
      </c>
      <c r="U331" s="252">
        <v>0</v>
      </c>
      <c r="V331" s="243">
        <v>0</v>
      </c>
      <c r="W331">
        <v>0</v>
      </c>
      <c r="X331">
        <v>0</v>
      </c>
      <c r="Z331" s="270" t="str">
        <f t="shared" si="49"/>
        <v>1</v>
      </c>
      <c r="AA331" s="265" t="str">
        <f t="shared" si="50"/>
        <v>1</v>
      </c>
      <c r="AB331" s="265" t="str">
        <f t="shared" si="51"/>
        <v>3</v>
      </c>
      <c r="AC331" s="273" t="s">
        <v>1463</v>
      </c>
      <c r="AD331" s="274" t="s">
        <v>1476</v>
      </c>
      <c r="AE331" s="240" t="s">
        <v>1499</v>
      </c>
    </row>
    <row r="332" spans="1:31" x14ac:dyDescent="0.25">
      <c r="A332" t="s">
        <v>624</v>
      </c>
      <c r="B332" t="str">
        <f t="shared" si="48"/>
        <v>28</v>
      </c>
      <c r="C332" s="95" t="str">
        <f t="shared" si="46"/>
        <v>009</v>
      </c>
      <c r="D332" t="str">
        <f t="shared" si="44"/>
        <v>EDU28009</v>
      </c>
      <c r="E332">
        <v>28</v>
      </c>
      <c r="F332">
        <v>3</v>
      </c>
      <c r="G332">
        <v>3</v>
      </c>
      <c r="H332">
        <v>33</v>
      </c>
      <c r="I332">
        <v>11</v>
      </c>
      <c r="J332">
        <v>3</v>
      </c>
      <c r="K332" s="96" t="s">
        <v>165</v>
      </c>
      <c r="L332">
        <v>29</v>
      </c>
      <c r="M332" t="s">
        <v>583</v>
      </c>
      <c r="N332">
        <v>1998202</v>
      </c>
      <c r="O332">
        <v>0</v>
      </c>
      <c r="P332">
        <v>0</v>
      </c>
      <c r="Q332">
        <v>0</v>
      </c>
      <c r="R332">
        <v>0</v>
      </c>
      <c r="S332" s="23">
        <v>1998202</v>
      </c>
      <c r="T332">
        <v>0</v>
      </c>
      <c r="U332" s="252">
        <v>0</v>
      </c>
      <c r="V332" s="243">
        <v>0</v>
      </c>
      <c r="W332">
        <v>0</v>
      </c>
      <c r="X332">
        <v>0</v>
      </c>
      <c r="Z332" s="270" t="str">
        <f t="shared" si="49"/>
        <v>1</v>
      </c>
      <c r="AA332" s="265" t="str">
        <f t="shared" si="50"/>
        <v>1</v>
      </c>
      <c r="AB332" s="265" t="str">
        <f t="shared" si="51"/>
        <v>3</v>
      </c>
      <c r="AC332" s="273" t="s">
        <v>1463</v>
      </c>
      <c r="AD332" s="274" t="s">
        <v>1476</v>
      </c>
      <c r="AE332" s="240" t="s">
        <v>1499</v>
      </c>
    </row>
    <row r="333" spans="1:31" x14ac:dyDescent="0.25">
      <c r="A333" t="s">
        <v>624</v>
      </c>
      <c r="B333" t="str">
        <f t="shared" si="48"/>
        <v>28</v>
      </c>
      <c r="C333" s="95" t="str">
        <f t="shared" si="46"/>
        <v>009</v>
      </c>
      <c r="D333" t="str">
        <f t="shared" si="44"/>
        <v>EDU28009</v>
      </c>
      <c r="E333">
        <v>28</v>
      </c>
      <c r="F333">
        <v>3</v>
      </c>
      <c r="G333">
        <v>3</v>
      </c>
      <c r="H333">
        <v>33</v>
      </c>
      <c r="I333">
        <v>11</v>
      </c>
      <c r="J333">
        <v>3</v>
      </c>
      <c r="K333" s="96" t="s">
        <v>165</v>
      </c>
      <c r="L333">
        <v>30</v>
      </c>
      <c r="M333" t="s">
        <v>584</v>
      </c>
      <c r="N333">
        <v>9991016</v>
      </c>
      <c r="O333">
        <v>0</v>
      </c>
      <c r="P333">
        <v>0</v>
      </c>
      <c r="Q333">
        <v>0</v>
      </c>
      <c r="R333">
        <v>0</v>
      </c>
      <c r="S333" s="23">
        <v>9991016</v>
      </c>
      <c r="T333">
        <v>0</v>
      </c>
      <c r="U333" s="252">
        <v>0</v>
      </c>
      <c r="V333" s="243">
        <v>0</v>
      </c>
      <c r="W333">
        <v>0</v>
      </c>
      <c r="X333">
        <v>0</v>
      </c>
      <c r="Z333" s="270" t="str">
        <f t="shared" si="49"/>
        <v>1</v>
      </c>
      <c r="AA333" s="265" t="str">
        <f t="shared" si="50"/>
        <v>1</v>
      </c>
      <c r="AB333" s="265" t="str">
        <f t="shared" si="51"/>
        <v>3</v>
      </c>
      <c r="AC333" s="273" t="s">
        <v>1463</v>
      </c>
      <c r="AD333" s="274" t="s">
        <v>1476</v>
      </c>
      <c r="AE333" s="240" t="s">
        <v>1499</v>
      </c>
    </row>
    <row r="334" spans="1:31" x14ac:dyDescent="0.25">
      <c r="A334" t="s">
        <v>624</v>
      </c>
      <c r="B334" t="str">
        <f t="shared" si="48"/>
        <v>28</v>
      </c>
      <c r="C334" s="95" t="str">
        <f t="shared" si="46"/>
        <v>009</v>
      </c>
      <c r="D334" t="str">
        <f t="shared" si="44"/>
        <v>EDU28009</v>
      </c>
      <c r="E334">
        <v>28</v>
      </c>
      <c r="F334">
        <v>3</v>
      </c>
      <c r="G334">
        <v>3</v>
      </c>
      <c r="H334">
        <v>33</v>
      </c>
      <c r="I334">
        <v>11</v>
      </c>
      <c r="J334">
        <v>3</v>
      </c>
      <c r="K334" s="96" t="s">
        <v>165</v>
      </c>
      <c r="L334">
        <v>31</v>
      </c>
      <c r="M334" t="s">
        <v>585</v>
      </c>
      <c r="N334">
        <v>999100</v>
      </c>
      <c r="O334">
        <v>0</v>
      </c>
      <c r="P334">
        <v>0</v>
      </c>
      <c r="Q334">
        <v>0</v>
      </c>
      <c r="R334">
        <v>0</v>
      </c>
      <c r="S334" s="23">
        <v>999100</v>
      </c>
      <c r="T334">
        <v>0</v>
      </c>
      <c r="U334" s="252">
        <v>0</v>
      </c>
      <c r="V334" s="243">
        <v>0</v>
      </c>
      <c r="W334">
        <v>0</v>
      </c>
      <c r="X334">
        <v>0</v>
      </c>
      <c r="Z334" s="270" t="str">
        <f t="shared" si="49"/>
        <v>1</v>
      </c>
      <c r="AA334" s="265" t="str">
        <f t="shared" si="50"/>
        <v>1</v>
      </c>
      <c r="AB334" s="265" t="str">
        <f t="shared" si="51"/>
        <v>3</v>
      </c>
      <c r="AC334" s="273" t="s">
        <v>1463</v>
      </c>
      <c r="AD334" s="274" t="s">
        <v>1476</v>
      </c>
      <c r="AE334" s="240" t="s">
        <v>1499</v>
      </c>
    </row>
    <row r="335" spans="1:31" x14ac:dyDescent="0.25">
      <c r="A335" t="s">
        <v>624</v>
      </c>
      <c r="B335" t="str">
        <f t="shared" si="48"/>
        <v>28</v>
      </c>
      <c r="C335" s="95" t="str">
        <f t="shared" si="46"/>
        <v>009</v>
      </c>
      <c r="D335" t="str">
        <f t="shared" si="44"/>
        <v>EDU28009</v>
      </c>
      <c r="E335">
        <v>28</v>
      </c>
      <c r="F335">
        <v>3</v>
      </c>
      <c r="G335">
        <v>3</v>
      </c>
      <c r="H335">
        <v>33</v>
      </c>
      <c r="I335">
        <v>11</v>
      </c>
      <c r="J335">
        <v>3</v>
      </c>
      <c r="K335" s="96" t="s">
        <v>165</v>
      </c>
      <c r="L335">
        <v>32</v>
      </c>
      <c r="M335" t="s">
        <v>586</v>
      </c>
      <c r="N335">
        <v>1998202</v>
      </c>
      <c r="O335">
        <v>0</v>
      </c>
      <c r="P335">
        <v>0</v>
      </c>
      <c r="Q335">
        <v>0</v>
      </c>
      <c r="R335">
        <v>0</v>
      </c>
      <c r="S335" s="23">
        <v>1998202</v>
      </c>
      <c r="T335">
        <v>0</v>
      </c>
      <c r="U335" s="252">
        <v>0</v>
      </c>
      <c r="V335" s="243">
        <v>0</v>
      </c>
      <c r="W335">
        <v>0</v>
      </c>
      <c r="X335">
        <v>0</v>
      </c>
      <c r="Z335" s="270" t="str">
        <f t="shared" si="49"/>
        <v>1</v>
      </c>
      <c r="AA335" s="265" t="str">
        <f t="shared" si="50"/>
        <v>1</v>
      </c>
      <c r="AB335" s="265" t="str">
        <f t="shared" si="51"/>
        <v>3</v>
      </c>
      <c r="AC335" s="273" t="s">
        <v>1463</v>
      </c>
      <c r="AD335" s="274" t="s">
        <v>1476</v>
      </c>
      <c r="AE335" s="240" t="s">
        <v>1499</v>
      </c>
    </row>
    <row r="336" spans="1:31" x14ac:dyDescent="0.25">
      <c r="A336" t="s">
        <v>624</v>
      </c>
      <c r="B336" t="str">
        <f t="shared" si="48"/>
        <v>28</v>
      </c>
      <c r="C336" s="95" t="str">
        <f t="shared" si="46"/>
        <v>009</v>
      </c>
      <c r="D336" t="str">
        <f t="shared" si="44"/>
        <v>EDU28009</v>
      </c>
      <c r="E336">
        <v>28</v>
      </c>
      <c r="F336">
        <v>3</v>
      </c>
      <c r="G336">
        <v>3</v>
      </c>
      <c r="H336">
        <v>33</v>
      </c>
      <c r="I336">
        <v>11</v>
      </c>
      <c r="J336">
        <v>3</v>
      </c>
      <c r="K336" s="96" t="s">
        <v>165</v>
      </c>
      <c r="L336">
        <v>33</v>
      </c>
      <c r="M336" t="s">
        <v>587</v>
      </c>
      <c r="N336">
        <v>3996406</v>
      </c>
      <c r="O336">
        <v>0</v>
      </c>
      <c r="P336">
        <v>0</v>
      </c>
      <c r="Q336">
        <v>0</v>
      </c>
      <c r="R336">
        <v>0</v>
      </c>
      <c r="S336" s="23">
        <v>3996406</v>
      </c>
      <c r="T336">
        <v>0</v>
      </c>
      <c r="U336" s="252">
        <v>0</v>
      </c>
      <c r="V336" s="243">
        <v>0</v>
      </c>
      <c r="W336">
        <v>0</v>
      </c>
      <c r="X336">
        <v>0</v>
      </c>
      <c r="Z336" s="270" t="str">
        <f t="shared" si="49"/>
        <v>1</v>
      </c>
      <c r="AA336" s="265" t="str">
        <f t="shared" si="50"/>
        <v>1</v>
      </c>
      <c r="AB336" s="265" t="str">
        <f t="shared" si="51"/>
        <v>3</v>
      </c>
      <c r="AC336" s="273" t="s">
        <v>1463</v>
      </c>
      <c r="AD336" s="274" t="s">
        <v>1476</v>
      </c>
      <c r="AE336" s="240" t="s">
        <v>1499</v>
      </c>
    </row>
    <row r="337" spans="1:31" x14ac:dyDescent="0.25">
      <c r="A337" t="s">
        <v>624</v>
      </c>
      <c r="B337" t="str">
        <f t="shared" si="48"/>
        <v>28</v>
      </c>
      <c r="C337" s="95" t="str">
        <f t="shared" si="46"/>
        <v>009</v>
      </c>
      <c r="D337" t="str">
        <f t="shared" si="44"/>
        <v>EDU28009</v>
      </c>
      <c r="E337">
        <v>28</v>
      </c>
      <c r="F337">
        <v>3</v>
      </c>
      <c r="G337">
        <v>3</v>
      </c>
      <c r="H337">
        <v>33</v>
      </c>
      <c r="I337">
        <v>11</v>
      </c>
      <c r="J337">
        <v>3</v>
      </c>
      <c r="K337" s="96" t="s">
        <v>165</v>
      </c>
      <c r="L337">
        <v>34</v>
      </c>
      <c r="M337" t="s">
        <v>588</v>
      </c>
      <c r="N337">
        <v>999100</v>
      </c>
      <c r="O337">
        <v>0</v>
      </c>
      <c r="P337">
        <v>0</v>
      </c>
      <c r="Q337">
        <v>0</v>
      </c>
      <c r="R337">
        <v>0</v>
      </c>
      <c r="S337" s="23">
        <v>999100</v>
      </c>
      <c r="T337">
        <v>0</v>
      </c>
      <c r="U337" s="252">
        <v>0</v>
      </c>
      <c r="V337" s="243">
        <v>0</v>
      </c>
      <c r="W337">
        <v>0</v>
      </c>
      <c r="X337">
        <v>0</v>
      </c>
      <c r="Z337" s="270" t="str">
        <f t="shared" si="49"/>
        <v>1</v>
      </c>
      <c r="AA337" s="265" t="str">
        <f t="shared" si="50"/>
        <v>1</v>
      </c>
      <c r="AB337" s="265" t="str">
        <f t="shared" si="51"/>
        <v>3</v>
      </c>
      <c r="AC337" s="273" t="s">
        <v>1463</v>
      </c>
      <c r="AD337" s="274" t="s">
        <v>1476</v>
      </c>
      <c r="AE337" s="240" t="s">
        <v>1499</v>
      </c>
    </row>
    <row r="338" spans="1:31" x14ac:dyDescent="0.25">
      <c r="A338" t="s">
        <v>624</v>
      </c>
      <c r="B338" t="str">
        <f t="shared" si="48"/>
        <v>28</v>
      </c>
      <c r="C338" s="95" t="str">
        <f t="shared" si="46"/>
        <v>005</v>
      </c>
      <c r="D338" t="str">
        <f t="shared" si="44"/>
        <v>EDU28005</v>
      </c>
      <c r="E338">
        <v>28</v>
      </c>
      <c r="F338">
        <v>4</v>
      </c>
      <c r="G338">
        <v>3</v>
      </c>
      <c r="H338">
        <v>11</v>
      </c>
      <c r="I338">
        <v>11</v>
      </c>
      <c r="J338">
        <v>2</v>
      </c>
      <c r="K338" s="96" t="s">
        <v>182</v>
      </c>
      <c r="L338">
        <v>4</v>
      </c>
      <c r="M338" t="s">
        <v>1176</v>
      </c>
      <c r="N338">
        <v>85000000</v>
      </c>
      <c r="O338">
        <v>0</v>
      </c>
      <c r="P338">
        <v>0</v>
      </c>
      <c r="Q338">
        <v>0</v>
      </c>
      <c r="R338">
        <v>0</v>
      </c>
      <c r="S338" s="23">
        <v>85000000</v>
      </c>
      <c r="T338">
        <v>65230000</v>
      </c>
      <c r="U338" s="252">
        <v>65230000</v>
      </c>
      <c r="V338" s="243">
        <v>0</v>
      </c>
      <c r="W338">
        <v>0</v>
      </c>
      <c r="X338">
        <v>65230000</v>
      </c>
      <c r="Z338" s="270" t="str">
        <f t="shared" si="49"/>
        <v>1</v>
      </c>
      <c r="AA338" s="265" t="str">
        <f t="shared" si="50"/>
        <v>1</v>
      </c>
      <c r="AB338" s="265" t="str">
        <f t="shared" si="51"/>
        <v>2</v>
      </c>
      <c r="AC338" s="273" t="s">
        <v>1463</v>
      </c>
      <c r="AD338" s="274" t="s">
        <v>1476</v>
      </c>
      <c r="AE338" s="273" t="s">
        <v>1498</v>
      </c>
    </row>
    <row r="339" spans="1:31" x14ac:dyDescent="0.25">
      <c r="A339" t="s">
        <v>624</v>
      </c>
      <c r="B339" t="str">
        <f t="shared" si="48"/>
        <v>28</v>
      </c>
      <c r="C339" s="95" t="str">
        <f t="shared" si="46"/>
        <v>005</v>
      </c>
      <c r="D339" t="str">
        <f t="shared" si="44"/>
        <v>EDU28005</v>
      </c>
      <c r="E339">
        <v>28</v>
      </c>
      <c r="F339">
        <v>4</v>
      </c>
      <c r="G339">
        <v>3</v>
      </c>
      <c r="H339">
        <v>33</v>
      </c>
      <c r="I339">
        <v>11</v>
      </c>
      <c r="J339">
        <v>2</v>
      </c>
      <c r="K339" s="96" t="s">
        <v>182</v>
      </c>
      <c r="L339">
        <v>2</v>
      </c>
      <c r="M339" t="s">
        <v>1176</v>
      </c>
      <c r="N339">
        <v>193473835</v>
      </c>
      <c r="O339">
        <v>0</v>
      </c>
      <c r="P339">
        <v>311400641</v>
      </c>
      <c r="Q339">
        <v>0</v>
      </c>
      <c r="R339">
        <v>0</v>
      </c>
      <c r="S339" s="23">
        <v>504874476</v>
      </c>
      <c r="T339">
        <v>0</v>
      </c>
      <c r="U339" s="252">
        <v>0</v>
      </c>
      <c r="V339" s="243">
        <v>0</v>
      </c>
      <c r="W339">
        <v>0</v>
      </c>
      <c r="X339">
        <v>0</v>
      </c>
      <c r="Z339" s="270" t="str">
        <f t="shared" si="49"/>
        <v>1</v>
      </c>
      <c r="AA339" s="265" t="str">
        <f t="shared" si="50"/>
        <v>1</v>
      </c>
      <c r="AB339" s="265" t="str">
        <f t="shared" si="51"/>
        <v>2</v>
      </c>
      <c r="AC339" s="273" t="s">
        <v>1463</v>
      </c>
      <c r="AD339" s="274" t="s">
        <v>1476</v>
      </c>
      <c r="AE339" s="273" t="s">
        <v>1498</v>
      </c>
    </row>
    <row r="340" spans="1:31" x14ac:dyDescent="0.25">
      <c r="A340" t="s">
        <v>624</v>
      </c>
      <c r="B340" t="str">
        <f t="shared" si="48"/>
        <v>28</v>
      </c>
      <c r="C340" s="95" t="str">
        <f t="shared" si="46"/>
        <v>005</v>
      </c>
      <c r="D340" t="str">
        <f t="shared" si="44"/>
        <v>EDU28005</v>
      </c>
      <c r="E340">
        <v>28</v>
      </c>
      <c r="F340">
        <v>4</v>
      </c>
      <c r="G340">
        <v>3</v>
      </c>
      <c r="H340">
        <v>33</v>
      </c>
      <c r="I340">
        <v>11</v>
      </c>
      <c r="J340">
        <v>2</v>
      </c>
      <c r="K340" s="96" t="s">
        <v>182</v>
      </c>
      <c r="L340">
        <v>3</v>
      </c>
      <c r="M340" t="s">
        <v>1176</v>
      </c>
      <c r="N340">
        <v>545700000</v>
      </c>
      <c r="O340">
        <v>0</v>
      </c>
      <c r="P340">
        <v>364300000</v>
      </c>
      <c r="Q340">
        <v>0</v>
      </c>
      <c r="R340">
        <v>0</v>
      </c>
      <c r="S340" s="23">
        <v>910000000</v>
      </c>
      <c r="T340">
        <v>129350745</v>
      </c>
      <c r="U340" s="252">
        <v>0</v>
      </c>
      <c r="V340" s="243">
        <v>0</v>
      </c>
      <c r="W340">
        <v>0</v>
      </c>
      <c r="X340">
        <v>129350745</v>
      </c>
      <c r="Z340" s="270" t="str">
        <f t="shared" si="49"/>
        <v>1</v>
      </c>
      <c r="AA340" s="265" t="str">
        <f t="shared" si="50"/>
        <v>1</v>
      </c>
      <c r="AB340" s="265" t="str">
        <f t="shared" si="51"/>
        <v>2</v>
      </c>
      <c r="AC340" s="273" t="s">
        <v>1463</v>
      </c>
      <c r="AD340" s="274" t="s">
        <v>1476</v>
      </c>
      <c r="AE340" s="273" t="s">
        <v>1498</v>
      </c>
    </row>
    <row r="341" spans="1:31" x14ac:dyDescent="0.25">
      <c r="A341" t="s">
        <v>624</v>
      </c>
      <c r="B341" t="str">
        <f t="shared" si="48"/>
        <v>28</v>
      </c>
      <c r="C341" s="95" t="str">
        <f t="shared" si="46"/>
        <v>005</v>
      </c>
      <c r="D341" t="str">
        <f t="shared" si="44"/>
        <v>EDU28005</v>
      </c>
      <c r="E341">
        <v>28</v>
      </c>
      <c r="F341">
        <v>4</v>
      </c>
      <c r="G341">
        <v>3</v>
      </c>
      <c r="H341">
        <v>33</v>
      </c>
      <c r="I341">
        <v>11</v>
      </c>
      <c r="J341">
        <v>2</v>
      </c>
      <c r="K341" s="96" t="s">
        <v>182</v>
      </c>
      <c r="L341">
        <v>4</v>
      </c>
      <c r="M341" t="s">
        <v>1176</v>
      </c>
      <c r="N341">
        <v>1360027165</v>
      </c>
      <c r="O341">
        <v>0</v>
      </c>
      <c r="P341">
        <v>226850735</v>
      </c>
      <c r="Q341">
        <v>0</v>
      </c>
      <c r="R341">
        <v>0</v>
      </c>
      <c r="S341" s="23">
        <v>1586877900</v>
      </c>
      <c r="T341">
        <v>1356932015</v>
      </c>
      <c r="U341" s="252">
        <v>1133700000</v>
      </c>
      <c r="V341" s="243">
        <v>0</v>
      </c>
      <c r="W341">
        <v>0</v>
      </c>
      <c r="X341">
        <v>1356932015</v>
      </c>
      <c r="Z341" s="270" t="str">
        <f t="shared" si="49"/>
        <v>1</v>
      </c>
      <c r="AA341" s="265" t="str">
        <f t="shared" si="50"/>
        <v>1</v>
      </c>
      <c r="AB341" s="265" t="str">
        <f t="shared" si="51"/>
        <v>2</v>
      </c>
      <c r="AC341" s="273" t="s">
        <v>1463</v>
      </c>
      <c r="AD341" s="274" t="s">
        <v>1476</v>
      </c>
      <c r="AE341" s="273" t="s">
        <v>1498</v>
      </c>
    </row>
    <row r="342" spans="1:31" x14ac:dyDescent="0.25">
      <c r="A342" t="s">
        <v>624</v>
      </c>
      <c r="B342" t="str">
        <f t="shared" si="48"/>
        <v>28</v>
      </c>
      <c r="C342" s="95" t="str">
        <f t="shared" si="46"/>
        <v>008</v>
      </c>
      <c r="D342" t="str">
        <f t="shared" ref="D342:D351" si="52">CONCATENATE(A342,B342,C342)</f>
        <v>EDU28008</v>
      </c>
      <c r="E342">
        <v>28</v>
      </c>
      <c r="F342">
        <v>5</v>
      </c>
      <c r="G342">
        <v>3</v>
      </c>
      <c r="H342">
        <v>11</v>
      </c>
      <c r="I342">
        <v>11</v>
      </c>
      <c r="J342">
        <v>3</v>
      </c>
      <c r="K342" s="96" t="s">
        <v>82</v>
      </c>
      <c r="L342">
        <v>5</v>
      </c>
      <c r="M342" t="s">
        <v>1177</v>
      </c>
      <c r="N342">
        <v>51000000</v>
      </c>
      <c r="O342">
        <v>0</v>
      </c>
      <c r="P342">
        <v>0</v>
      </c>
      <c r="Q342">
        <v>0</v>
      </c>
      <c r="R342">
        <v>0</v>
      </c>
      <c r="S342" s="23">
        <v>51000000</v>
      </c>
      <c r="T342">
        <v>0</v>
      </c>
      <c r="U342" s="252">
        <v>0</v>
      </c>
      <c r="V342" s="243">
        <v>0</v>
      </c>
      <c r="W342">
        <v>0</v>
      </c>
      <c r="X342">
        <v>0</v>
      </c>
      <c r="Z342" s="270" t="str">
        <f t="shared" si="49"/>
        <v>1</v>
      </c>
      <c r="AA342" s="265" t="str">
        <f t="shared" si="50"/>
        <v>1</v>
      </c>
      <c r="AB342" s="265" t="str">
        <f t="shared" si="51"/>
        <v>3</v>
      </c>
      <c r="AC342" s="273" t="s">
        <v>1463</v>
      </c>
      <c r="AD342" s="274" t="s">
        <v>1476</v>
      </c>
      <c r="AE342" s="240" t="s">
        <v>1499</v>
      </c>
    </row>
    <row r="343" spans="1:31" x14ac:dyDescent="0.25">
      <c r="A343" t="s">
        <v>624</v>
      </c>
      <c r="B343" t="str">
        <f t="shared" si="48"/>
        <v>28</v>
      </c>
      <c r="C343" s="95" t="str">
        <f t="shared" si="46"/>
        <v>008</v>
      </c>
      <c r="D343" t="str">
        <f t="shared" si="52"/>
        <v>EDU28008</v>
      </c>
      <c r="E343">
        <v>28</v>
      </c>
      <c r="F343">
        <v>5</v>
      </c>
      <c r="G343">
        <v>3</v>
      </c>
      <c r="H343">
        <v>33</v>
      </c>
      <c r="I343">
        <v>11</v>
      </c>
      <c r="J343">
        <v>3</v>
      </c>
      <c r="K343" s="96" t="s">
        <v>82</v>
      </c>
      <c r="L343">
        <v>4</v>
      </c>
      <c r="M343" t="s">
        <v>1177</v>
      </c>
      <c r="N343">
        <v>107000000</v>
      </c>
      <c r="O343">
        <v>0</v>
      </c>
      <c r="P343">
        <v>0</v>
      </c>
      <c r="Q343">
        <v>0</v>
      </c>
      <c r="R343">
        <v>0</v>
      </c>
      <c r="S343" s="23">
        <v>107000000</v>
      </c>
      <c r="T343">
        <v>0</v>
      </c>
      <c r="U343" s="252">
        <v>0</v>
      </c>
      <c r="V343" s="243">
        <v>0</v>
      </c>
      <c r="W343">
        <v>0</v>
      </c>
      <c r="X343">
        <v>0</v>
      </c>
      <c r="Z343" s="270" t="str">
        <f t="shared" si="49"/>
        <v>1</v>
      </c>
      <c r="AA343" s="265" t="str">
        <f t="shared" si="50"/>
        <v>1</v>
      </c>
      <c r="AB343" s="265" t="str">
        <f t="shared" si="51"/>
        <v>3</v>
      </c>
      <c r="AC343" s="273" t="s">
        <v>1463</v>
      </c>
      <c r="AD343" s="274" t="s">
        <v>1476</v>
      </c>
      <c r="AE343" s="240" t="s">
        <v>1499</v>
      </c>
    </row>
    <row r="344" spans="1:31" x14ac:dyDescent="0.25">
      <c r="A344" t="s">
        <v>624</v>
      </c>
      <c r="B344" t="str">
        <f t="shared" si="48"/>
        <v>28</v>
      </c>
      <c r="C344" s="95" t="str">
        <f t="shared" si="46"/>
        <v>008</v>
      </c>
      <c r="D344" t="str">
        <f t="shared" si="52"/>
        <v>EDU28008</v>
      </c>
      <c r="E344">
        <v>28</v>
      </c>
      <c r="F344">
        <v>5</v>
      </c>
      <c r="G344">
        <v>3</v>
      </c>
      <c r="H344">
        <v>33</v>
      </c>
      <c r="I344">
        <v>11</v>
      </c>
      <c r="J344">
        <v>3</v>
      </c>
      <c r="K344" s="96" t="s">
        <v>82</v>
      </c>
      <c r="L344">
        <v>5</v>
      </c>
      <c r="M344" t="s">
        <v>1177</v>
      </c>
      <c r="N344">
        <v>419363000</v>
      </c>
      <c r="O344">
        <v>0</v>
      </c>
      <c r="P344">
        <v>0</v>
      </c>
      <c r="Q344">
        <v>0</v>
      </c>
      <c r="R344">
        <v>0</v>
      </c>
      <c r="S344" s="23">
        <v>419363000</v>
      </c>
      <c r="T344">
        <v>0</v>
      </c>
      <c r="U344" s="252">
        <v>0</v>
      </c>
      <c r="V344" s="243">
        <v>0</v>
      </c>
      <c r="W344">
        <v>0</v>
      </c>
      <c r="X344">
        <v>0</v>
      </c>
      <c r="Z344" s="270" t="str">
        <f t="shared" si="49"/>
        <v>1</v>
      </c>
      <c r="AA344" s="265" t="str">
        <f t="shared" si="50"/>
        <v>1</v>
      </c>
      <c r="AB344" s="265" t="str">
        <f t="shared" si="51"/>
        <v>3</v>
      </c>
      <c r="AC344" s="273" t="s">
        <v>1463</v>
      </c>
      <c r="AD344" s="274" t="s">
        <v>1476</v>
      </c>
      <c r="AE344" s="240" t="s">
        <v>1499</v>
      </c>
    </row>
    <row r="345" spans="1:31" x14ac:dyDescent="0.25">
      <c r="A345" t="s">
        <v>624</v>
      </c>
      <c r="B345" t="str">
        <f t="shared" si="48"/>
        <v>28</v>
      </c>
      <c r="C345" s="95" t="str">
        <f t="shared" si="46"/>
        <v>008</v>
      </c>
      <c r="D345" t="str">
        <f t="shared" si="52"/>
        <v>EDU28008</v>
      </c>
      <c r="E345">
        <v>28</v>
      </c>
      <c r="F345">
        <v>5</v>
      </c>
      <c r="G345">
        <v>3</v>
      </c>
      <c r="H345">
        <v>33</v>
      </c>
      <c r="I345">
        <v>11</v>
      </c>
      <c r="J345">
        <v>3</v>
      </c>
      <c r="K345" s="96" t="s">
        <v>82</v>
      </c>
      <c r="L345">
        <v>15</v>
      </c>
      <c r="M345" t="s">
        <v>1178</v>
      </c>
      <c r="N345">
        <v>7850000</v>
      </c>
      <c r="O345">
        <v>0</v>
      </c>
      <c r="P345">
        <v>0</v>
      </c>
      <c r="Q345">
        <v>0</v>
      </c>
      <c r="R345">
        <v>0</v>
      </c>
      <c r="S345" s="23">
        <v>7850000</v>
      </c>
      <c r="T345">
        <v>0</v>
      </c>
      <c r="U345" s="252">
        <v>0</v>
      </c>
      <c r="V345" s="243">
        <v>0</v>
      </c>
      <c r="W345">
        <v>0</v>
      </c>
      <c r="X345">
        <v>0</v>
      </c>
      <c r="Z345" s="270" t="str">
        <f t="shared" si="49"/>
        <v>1</v>
      </c>
      <c r="AA345" s="265" t="str">
        <f t="shared" si="50"/>
        <v>1</v>
      </c>
      <c r="AB345" s="265" t="str">
        <f t="shared" si="51"/>
        <v>3</v>
      </c>
      <c r="AC345" s="273" t="s">
        <v>1463</v>
      </c>
      <c r="AD345" s="274" t="s">
        <v>1476</v>
      </c>
      <c r="AE345" s="240" t="s">
        <v>1499</v>
      </c>
    </row>
    <row r="346" spans="1:31" x14ac:dyDescent="0.25">
      <c r="A346" t="s">
        <v>624</v>
      </c>
      <c r="B346" t="str">
        <f t="shared" si="48"/>
        <v>28</v>
      </c>
      <c r="C346" s="95" t="str">
        <f t="shared" si="46"/>
        <v>008</v>
      </c>
      <c r="D346" t="str">
        <f t="shared" si="52"/>
        <v>EDU28008</v>
      </c>
      <c r="E346">
        <v>28</v>
      </c>
      <c r="F346">
        <v>5</v>
      </c>
      <c r="G346">
        <v>3</v>
      </c>
      <c r="H346">
        <v>83</v>
      </c>
      <c r="I346">
        <v>11</v>
      </c>
      <c r="J346">
        <v>3</v>
      </c>
      <c r="K346" s="96" t="s">
        <v>82</v>
      </c>
      <c r="L346">
        <v>5</v>
      </c>
      <c r="M346" t="s">
        <v>1177</v>
      </c>
      <c r="N346">
        <v>426313000</v>
      </c>
      <c r="O346">
        <v>0</v>
      </c>
      <c r="P346">
        <v>0</v>
      </c>
      <c r="Q346">
        <v>0</v>
      </c>
      <c r="R346">
        <v>0</v>
      </c>
      <c r="S346" s="23">
        <v>426313000</v>
      </c>
      <c r="T346">
        <v>0</v>
      </c>
      <c r="U346" s="252">
        <v>0</v>
      </c>
      <c r="V346" s="243">
        <v>0</v>
      </c>
      <c r="W346">
        <v>0</v>
      </c>
      <c r="X346">
        <v>0</v>
      </c>
      <c r="Z346" s="270" t="str">
        <f t="shared" si="49"/>
        <v>1</v>
      </c>
      <c r="AA346" s="265" t="str">
        <f t="shared" si="50"/>
        <v>1</v>
      </c>
      <c r="AB346" s="265" t="str">
        <f t="shared" si="51"/>
        <v>3</v>
      </c>
      <c r="AC346" s="273" t="s">
        <v>1463</v>
      </c>
      <c r="AD346" s="274" t="s">
        <v>1476</v>
      </c>
      <c r="AE346" s="240" t="s">
        <v>1499</v>
      </c>
    </row>
    <row r="347" spans="1:31" x14ac:dyDescent="0.25">
      <c r="A347" t="s">
        <v>624</v>
      </c>
      <c r="B347" t="str">
        <f t="shared" si="48"/>
        <v>28</v>
      </c>
      <c r="C347" s="95" t="str">
        <f t="shared" si="46"/>
        <v>008</v>
      </c>
      <c r="D347" t="str">
        <f t="shared" si="52"/>
        <v>EDU28008</v>
      </c>
      <c r="E347">
        <v>28</v>
      </c>
      <c r="F347">
        <v>5</v>
      </c>
      <c r="G347">
        <v>3</v>
      </c>
      <c r="H347">
        <v>83</v>
      </c>
      <c r="I347">
        <v>11</v>
      </c>
      <c r="J347">
        <v>3</v>
      </c>
      <c r="K347" s="96" t="s">
        <v>82</v>
      </c>
      <c r="L347">
        <v>15</v>
      </c>
      <c r="M347" t="s">
        <v>1178</v>
      </c>
      <c r="N347">
        <v>15650000</v>
      </c>
      <c r="O347">
        <v>0</v>
      </c>
      <c r="P347">
        <v>0</v>
      </c>
      <c r="Q347">
        <v>0</v>
      </c>
      <c r="R347">
        <v>0</v>
      </c>
      <c r="S347" s="23">
        <v>15650000</v>
      </c>
      <c r="T347">
        <v>0</v>
      </c>
      <c r="U347" s="252">
        <v>0</v>
      </c>
      <c r="V347" s="243">
        <v>0</v>
      </c>
      <c r="W347">
        <v>0</v>
      </c>
      <c r="X347">
        <v>0</v>
      </c>
      <c r="Z347" s="270" t="str">
        <f t="shared" si="49"/>
        <v>1</v>
      </c>
      <c r="AA347" s="265" t="str">
        <f t="shared" si="50"/>
        <v>1</v>
      </c>
      <c r="AB347" s="265" t="str">
        <f t="shared" si="51"/>
        <v>3</v>
      </c>
      <c r="AC347" s="273" t="s">
        <v>1463</v>
      </c>
      <c r="AD347" s="274" t="s">
        <v>1476</v>
      </c>
      <c r="AE347" s="240" t="s">
        <v>1499</v>
      </c>
    </row>
    <row r="348" spans="1:31" x14ac:dyDescent="0.25">
      <c r="A348" t="s">
        <v>624</v>
      </c>
      <c r="B348" t="str">
        <f t="shared" si="48"/>
        <v>28</v>
      </c>
      <c r="C348" s="95" t="str">
        <f t="shared" si="46"/>
        <v>002</v>
      </c>
      <c r="D348" t="str">
        <f t="shared" si="52"/>
        <v>EDU28002</v>
      </c>
      <c r="E348">
        <v>28</v>
      </c>
      <c r="F348">
        <v>6</v>
      </c>
      <c r="G348">
        <v>3</v>
      </c>
      <c r="H348">
        <v>11</v>
      </c>
      <c r="I348">
        <v>11</v>
      </c>
      <c r="J348">
        <v>2</v>
      </c>
      <c r="K348" s="96" t="s">
        <v>176</v>
      </c>
      <c r="L348">
        <v>3</v>
      </c>
      <c r="M348" t="s">
        <v>1179</v>
      </c>
      <c r="N348">
        <v>80000000</v>
      </c>
      <c r="O348">
        <v>0</v>
      </c>
      <c r="P348">
        <v>0</v>
      </c>
      <c r="Q348">
        <v>0</v>
      </c>
      <c r="R348">
        <v>0</v>
      </c>
      <c r="S348" s="23">
        <v>80000000</v>
      </c>
      <c r="T348">
        <v>68000000</v>
      </c>
      <c r="U348" s="252">
        <v>0</v>
      </c>
      <c r="V348" s="243">
        <v>0</v>
      </c>
      <c r="W348">
        <v>0</v>
      </c>
      <c r="X348">
        <v>68000000</v>
      </c>
      <c r="Z348" s="270" t="str">
        <f t="shared" si="49"/>
        <v>1</v>
      </c>
      <c r="AA348" s="265" t="str">
        <f t="shared" si="50"/>
        <v>1</v>
      </c>
      <c r="AB348" s="265" t="str">
        <f t="shared" si="51"/>
        <v>2</v>
      </c>
      <c r="AC348" s="273" t="s">
        <v>1463</v>
      </c>
      <c r="AD348" s="274" t="s">
        <v>1476</v>
      </c>
      <c r="AE348" s="273" t="s">
        <v>1498</v>
      </c>
    </row>
    <row r="349" spans="1:31" x14ac:dyDescent="0.25">
      <c r="A349" t="s">
        <v>624</v>
      </c>
      <c r="B349" t="str">
        <f t="shared" si="48"/>
        <v>28</v>
      </c>
      <c r="C349" s="95" t="str">
        <f t="shared" si="46"/>
        <v>002</v>
      </c>
      <c r="D349" t="str">
        <f t="shared" si="52"/>
        <v>EDU28002</v>
      </c>
      <c r="E349">
        <v>28</v>
      </c>
      <c r="F349">
        <v>6</v>
      </c>
      <c r="G349">
        <v>3</v>
      </c>
      <c r="H349">
        <v>11</v>
      </c>
      <c r="I349">
        <v>11</v>
      </c>
      <c r="J349">
        <v>2</v>
      </c>
      <c r="K349" s="96" t="s">
        <v>176</v>
      </c>
      <c r="L349">
        <v>4</v>
      </c>
      <c r="M349" t="s">
        <v>1179</v>
      </c>
      <c r="N349">
        <v>959000000</v>
      </c>
      <c r="O349">
        <v>0</v>
      </c>
      <c r="P349">
        <v>81000000</v>
      </c>
      <c r="Q349">
        <v>0</v>
      </c>
      <c r="R349">
        <v>0</v>
      </c>
      <c r="S349" s="23">
        <v>1040000000</v>
      </c>
      <c r="T349">
        <v>887561200</v>
      </c>
      <c r="U349" s="252">
        <v>887561200</v>
      </c>
      <c r="V349" s="243">
        <v>0</v>
      </c>
      <c r="W349">
        <v>0</v>
      </c>
      <c r="X349">
        <v>887561200</v>
      </c>
      <c r="Z349" s="270" t="str">
        <f t="shared" si="49"/>
        <v>1</v>
      </c>
      <c r="AA349" s="265" t="str">
        <f t="shared" si="50"/>
        <v>1</v>
      </c>
      <c r="AB349" s="265" t="str">
        <f t="shared" si="51"/>
        <v>2</v>
      </c>
      <c r="AC349" s="273" t="s">
        <v>1463</v>
      </c>
      <c r="AD349" s="274" t="s">
        <v>1476</v>
      </c>
      <c r="AE349" s="273" t="s">
        <v>1498</v>
      </c>
    </row>
    <row r="350" spans="1:31" x14ac:dyDescent="0.25">
      <c r="A350" t="s">
        <v>624</v>
      </c>
      <c r="B350" t="str">
        <f t="shared" si="48"/>
        <v>28</v>
      </c>
      <c r="C350" s="95" t="str">
        <f t="shared" si="46"/>
        <v>002</v>
      </c>
      <c r="D350" t="str">
        <f t="shared" si="52"/>
        <v>EDU28002</v>
      </c>
      <c r="E350">
        <v>28</v>
      </c>
      <c r="F350">
        <v>6</v>
      </c>
      <c r="G350">
        <v>3</v>
      </c>
      <c r="H350">
        <v>11</v>
      </c>
      <c r="I350">
        <v>11</v>
      </c>
      <c r="J350">
        <v>2</v>
      </c>
      <c r="K350" s="96" t="s">
        <v>176</v>
      </c>
      <c r="L350">
        <v>14</v>
      </c>
      <c r="M350" t="s">
        <v>1179</v>
      </c>
      <c r="N350">
        <v>81000000</v>
      </c>
      <c r="O350">
        <v>0</v>
      </c>
      <c r="P350">
        <v>0</v>
      </c>
      <c r="Q350">
        <v>0</v>
      </c>
      <c r="R350">
        <v>81000000</v>
      </c>
      <c r="S350" s="23">
        <v>0</v>
      </c>
      <c r="T350">
        <v>0</v>
      </c>
      <c r="U350" s="252">
        <v>0</v>
      </c>
      <c r="V350" s="243">
        <v>0</v>
      </c>
      <c r="W350">
        <v>0</v>
      </c>
      <c r="X350">
        <v>0</v>
      </c>
      <c r="Z350" s="270" t="str">
        <f t="shared" si="49"/>
        <v>1</v>
      </c>
      <c r="AA350" s="265" t="str">
        <f t="shared" si="50"/>
        <v>1</v>
      </c>
      <c r="AB350" s="265" t="str">
        <f t="shared" si="51"/>
        <v>2</v>
      </c>
      <c r="AC350" s="273" t="s">
        <v>1463</v>
      </c>
      <c r="AD350" s="274" t="s">
        <v>1476</v>
      </c>
      <c r="AE350" s="273" t="s">
        <v>1498</v>
      </c>
    </row>
    <row r="351" spans="1:31" x14ac:dyDescent="0.25">
      <c r="A351" t="s">
        <v>624</v>
      </c>
      <c r="B351" t="str">
        <f t="shared" si="48"/>
        <v>28</v>
      </c>
      <c r="C351" s="95" t="str">
        <f t="shared" ref="C351:C414" si="53">RIGHT(K351,3)</f>
        <v>004</v>
      </c>
      <c r="D351" t="str">
        <f t="shared" si="52"/>
        <v>EDU28004</v>
      </c>
      <c r="E351">
        <v>28</v>
      </c>
      <c r="F351">
        <v>6</v>
      </c>
      <c r="G351">
        <v>3</v>
      </c>
      <c r="H351">
        <v>11</v>
      </c>
      <c r="I351">
        <v>11</v>
      </c>
      <c r="J351">
        <v>2</v>
      </c>
      <c r="K351" s="96" t="s">
        <v>178</v>
      </c>
      <c r="L351">
        <v>4</v>
      </c>
      <c r="M351" t="s">
        <v>1180</v>
      </c>
      <c r="N351">
        <v>25000000</v>
      </c>
      <c r="O351">
        <v>0</v>
      </c>
      <c r="P351">
        <v>0</v>
      </c>
      <c r="Q351">
        <v>0</v>
      </c>
      <c r="R351">
        <v>0</v>
      </c>
      <c r="S351" s="23">
        <v>25000000</v>
      </c>
      <c r="T351">
        <v>21250000</v>
      </c>
      <c r="U351" s="252">
        <v>0</v>
      </c>
      <c r="V351" s="243">
        <v>0</v>
      </c>
      <c r="W351">
        <v>0</v>
      </c>
      <c r="X351">
        <v>21250000</v>
      </c>
      <c r="Z351" s="270" t="str">
        <f t="shared" si="49"/>
        <v>1</v>
      </c>
      <c r="AA351" s="265" t="str">
        <f t="shared" si="50"/>
        <v>1</v>
      </c>
      <c r="AB351" s="265" t="str">
        <f t="shared" si="51"/>
        <v>2</v>
      </c>
      <c r="AC351" s="273" t="s">
        <v>1463</v>
      </c>
      <c r="AD351" s="274" t="s">
        <v>1476</v>
      </c>
      <c r="AE351" s="273" t="s">
        <v>1498</v>
      </c>
    </row>
    <row r="352" spans="1:31" x14ac:dyDescent="0.25">
      <c r="A352" t="s">
        <v>624</v>
      </c>
      <c r="B352" t="str">
        <f t="shared" si="48"/>
        <v>28</v>
      </c>
      <c r="C352" s="95" t="str">
        <f t="shared" si="53"/>
        <v>007</v>
      </c>
      <c r="D352" t="str">
        <f t="shared" ref="D352:D368" si="54">CONCATENATE(A352,B352,C352)</f>
        <v>EDU28007</v>
      </c>
      <c r="E352">
        <v>28</v>
      </c>
      <c r="F352">
        <v>6</v>
      </c>
      <c r="G352">
        <v>3</v>
      </c>
      <c r="H352">
        <v>11</v>
      </c>
      <c r="I352">
        <v>11</v>
      </c>
      <c r="J352">
        <v>3</v>
      </c>
      <c r="K352" s="96" t="s">
        <v>168</v>
      </c>
      <c r="L352">
        <v>5</v>
      </c>
      <c r="M352" t="s">
        <v>1181</v>
      </c>
      <c r="N352">
        <v>984000000</v>
      </c>
      <c r="O352">
        <v>0</v>
      </c>
      <c r="P352">
        <v>0</v>
      </c>
      <c r="Q352">
        <v>0</v>
      </c>
      <c r="R352">
        <v>0</v>
      </c>
      <c r="S352" s="23">
        <v>984000000</v>
      </c>
      <c r="T352">
        <v>885267084</v>
      </c>
      <c r="U352" s="252">
        <v>885267084</v>
      </c>
      <c r="V352" s="243">
        <v>885003084</v>
      </c>
      <c r="W352">
        <v>873536748</v>
      </c>
      <c r="X352">
        <v>264000</v>
      </c>
      <c r="Z352" s="270" t="str">
        <f t="shared" si="49"/>
        <v>1</v>
      </c>
      <c r="AA352" s="265" t="str">
        <f t="shared" si="50"/>
        <v>1</v>
      </c>
      <c r="AB352" s="265" t="str">
        <f t="shared" si="51"/>
        <v>3</v>
      </c>
      <c r="AC352" s="273" t="s">
        <v>1463</v>
      </c>
      <c r="AD352" s="274" t="s">
        <v>1476</v>
      </c>
      <c r="AE352" s="240" t="s">
        <v>1499</v>
      </c>
    </row>
    <row r="353" spans="1:31" x14ac:dyDescent="0.25">
      <c r="A353" t="s">
        <v>624</v>
      </c>
      <c r="B353" t="str">
        <f t="shared" si="48"/>
        <v>28</v>
      </c>
      <c r="C353" s="95" t="str">
        <f t="shared" si="53"/>
        <v>002</v>
      </c>
      <c r="D353" t="str">
        <f t="shared" si="54"/>
        <v>EDU28002</v>
      </c>
      <c r="E353">
        <v>28</v>
      </c>
      <c r="F353">
        <v>6</v>
      </c>
      <c r="G353">
        <v>3</v>
      </c>
      <c r="H353">
        <v>11</v>
      </c>
      <c r="I353">
        <v>11</v>
      </c>
      <c r="J353">
        <v>4</v>
      </c>
      <c r="K353" s="96" t="s">
        <v>176</v>
      </c>
      <c r="L353">
        <v>4</v>
      </c>
      <c r="M353" t="s">
        <v>1179</v>
      </c>
      <c r="N353">
        <v>121000000</v>
      </c>
      <c r="O353">
        <v>0</v>
      </c>
      <c r="P353">
        <v>0</v>
      </c>
      <c r="Q353">
        <v>0</v>
      </c>
      <c r="R353">
        <v>0</v>
      </c>
      <c r="S353" s="23">
        <v>121000000</v>
      </c>
      <c r="T353">
        <v>102850000</v>
      </c>
      <c r="U353" s="252">
        <v>102319200</v>
      </c>
      <c r="V353" s="243">
        <v>0</v>
      </c>
      <c r="W353">
        <v>0</v>
      </c>
      <c r="X353">
        <v>102850000</v>
      </c>
      <c r="Z353" s="270" t="str">
        <f t="shared" si="49"/>
        <v>1</v>
      </c>
      <c r="AA353" s="265" t="str">
        <f t="shared" si="50"/>
        <v>1</v>
      </c>
      <c r="AB353" s="265" t="str">
        <f t="shared" si="51"/>
        <v>4</v>
      </c>
      <c r="AC353" s="273" t="s">
        <v>1463</v>
      </c>
      <c r="AD353" s="274" t="s">
        <v>1476</v>
      </c>
      <c r="AE353" s="272" t="s">
        <v>1500</v>
      </c>
    </row>
    <row r="354" spans="1:31" x14ac:dyDescent="0.25">
      <c r="A354" t="s">
        <v>624</v>
      </c>
      <c r="B354" t="str">
        <f t="shared" si="48"/>
        <v>28</v>
      </c>
      <c r="C354" s="95" t="str">
        <f t="shared" si="53"/>
        <v>014</v>
      </c>
      <c r="D354" t="str">
        <f t="shared" si="54"/>
        <v>EDU28014</v>
      </c>
      <c r="E354">
        <v>28</v>
      </c>
      <c r="F354">
        <v>6</v>
      </c>
      <c r="G354">
        <v>3</v>
      </c>
      <c r="H354">
        <v>11</v>
      </c>
      <c r="I354">
        <v>11</v>
      </c>
      <c r="J354">
        <v>4</v>
      </c>
      <c r="K354" s="96" t="s">
        <v>104</v>
      </c>
      <c r="L354">
        <v>4</v>
      </c>
      <c r="M354" t="s">
        <v>1182</v>
      </c>
      <c r="N354">
        <v>300000000</v>
      </c>
      <c r="O354">
        <v>0</v>
      </c>
      <c r="P354">
        <v>0</v>
      </c>
      <c r="Q354">
        <v>0</v>
      </c>
      <c r="R354">
        <v>0</v>
      </c>
      <c r="S354" s="23">
        <v>300000000</v>
      </c>
      <c r="T354">
        <v>85000000</v>
      </c>
      <c r="U354" s="252">
        <v>85000000</v>
      </c>
      <c r="V354" s="243">
        <v>0</v>
      </c>
      <c r="W354">
        <v>0</v>
      </c>
      <c r="X354">
        <v>85000000</v>
      </c>
      <c r="Z354" s="270" t="str">
        <f t="shared" si="49"/>
        <v>1</v>
      </c>
      <c r="AA354" s="265" t="str">
        <f t="shared" si="50"/>
        <v>1</v>
      </c>
      <c r="AB354" s="265" t="str">
        <f t="shared" si="51"/>
        <v>4</v>
      </c>
      <c r="AC354" s="273" t="s">
        <v>1463</v>
      </c>
      <c r="AD354" s="274" t="s">
        <v>1476</v>
      </c>
      <c r="AE354" s="272" t="s">
        <v>1500</v>
      </c>
    </row>
    <row r="355" spans="1:31" x14ac:dyDescent="0.25">
      <c r="A355" t="s">
        <v>624</v>
      </c>
      <c r="B355" t="str">
        <f t="shared" si="48"/>
        <v>28</v>
      </c>
      <c r="C355" s="95" t="str">
        <f t="shared" si="53"/>
        <v>114</v>
      </c>
      <c r="D355" t="str">
        <f t="shared" si="54"/>
        <v>EDU28114</v>
      </c>
      <c r="E355">
        <v>28</v>
      </c>
      <c r="F355">
        <v>6</v>
      </c>
      <c r="G355">
        <v>3</v>
      </c>
      <c r="H355">
        <v>11</v>
      </c>
      <c r="I355">
        <v>21</v>
      </c>
      <c r="J355">
        <v>1</v>
      </c>
      <c r="K355">
        <v>114</v>
      </c>
      <c r="L355">
        <v>3</v>
      </c>
      <c r="M355" t="s">
        <v>17</v>
      </c>
      <c r="N355">
        <v>10000000</v>
      </c>
      <c r="O355">
        <v>0</v>
      </c>
      <c r="P355">
        <v>0</v>
      </c>
      <c r="Q355">
        <v>0</v>
      </c>
      <c r="R355">
        <v>0</v>
      </c>
      <c r="S355" s="23">
        <v>10000000</v>
      </c>
      <c r="T355">
        <v>0</v>
      </c>
      <c r="U355" s="252">
        <v>0</v>
      </c>
      <c r="V355" s="243">
        <v>0</v>
      </c>
      <c r="W355">
        <v>0</v>
      </c>
      <c r="X355">
        <v>0</v>
      </c>
      <c r="Z355" s="270" t="str">
        <f t="shared" si="49"/>
        <v>2</v>
      </c>
      <c r="AA355" s="265" t="str">
        <f t="shared" si="50"/>
        <v>1</v>
      </c>
      <c r="AB355" s="265" t="str">
        <f t="shared" si="51"/>
        <v>1</v>
      </c>
      <c r="AC355" s="273" t="s">
        <v>1464</v>
      </c>
      <c r="AD355" s="287" t="s">
        <v>1477</v>
      </c>
      <c r="AE355" s="282" t="s">
        <v>1527</v>
      </c>
    </row>
    <row r="356" spans="1:31" x14ac:dyDescent="0.25">
      <c r="A356" t="s">
        <v>624</v>
      </c>
      <c r="B356" t="str">
        <f t="shared" si="48"/>
        <v>28</v>
      </c>
      <c r="C356" s="95" t="str">
        <f t="shared" si="53"/>
        <v>114</v>
      </c>
      <c r="D356" t="str">
        <f t="shared" si="54"/>
        <v>EDU28114</v>
      </c>
      <c r="E356">
        <v>28</v>
      </c>
      <c r="F356">
        <v>6</v>
      </c>
      <c r="G356">
        <v>3</v>
      </c>
      <c r="H356">
        <v>11</v>
      </c>
      <c r="I356">
        <v>21</v>
      </c>
      <c r="J356">
        <v>1</v>
      </c>
      <c r="K356" s="96">
        <v>114</v>
      </c>
      <c r="L356">
        <v>4</v>
      </c>
      <c r="M356" t="s">
        <v>17</v>
      </c>
      <c r="N356">
        <v>22000000</v>
      </c>
      <c r="O356">
        <v>0</v>
      </c>
      <c r="P356">
        <v>0</v>
      </c>
      <c r="Q356">
        <v>0</v>
      </c>
      <c r="R356">
        <v>0</v>
      </c>
      <c r="S356" s="23">
        <v>22000000</v>
      </c>
      <c r="T356">
        <v>0</v>
      </c>
      <c r="U356" s="252">
        <v>0</v>
      </c>
      <c r="V356" s="243">
        <v>0</v>
      </c>
      <c r="W356">
        <v>0</v>
      </c>
      <c r="X356">
        <v>0</v>
      </c>
      <c r="Z356" s="270" t="str">
        <f t="shared" si="49"/>
        <v>2</v>
      </c>
      <c r="AA356" s="265" t="str">
        <f t="shared" si="50"/>
        <v>1</v>
      </c>
      <c r="AB356" s="265" t="str">
        <f t="shared" si="51"/>
        <v>1</v>
      </c>
      <c r="AC356" s="273" t="s">
        <v>1464</v>
      </c>
      <c r="AD356" s="287" t="s">
        <v>1477</v>
      </c>
      <c r="AE356" s="282" t="s">
        <v>1527</v>
      </c>
    </row>
    <row r="357" spans="1:31" x14ac:dyDescent="0.25">
      <c r="A357" t="s">
        <v>624</v>
      </c>
      <c r="B357" t="str">
        <f t="shared" si="48"/>
        <v>28</v>
      </c>
      <c r="C357" s="95" t="str">
        <f t="shared" si="53"/>
        <v>013</v>
      </c>
      <c r="D357" t="str">
        <f t="shared" si="54"/>
        <v>EDU28013</v>
      </c>
      <c r="E357">
        <v>28</v>
      </c>
      <c r="F357">
        <v>6</v>
      </c>
      <c r="G357">
        <v>3</v>
      </c>
      <c r="H357">
        <v>22</v>
      </c>
      <c r="I357">
        <v>11</v>
      </c>
      <c r="J357">
        <v>3</v>
      </c>
      <c r="K357" s="96" t="s">
        <v>270</v>
      </c>
      <c r="L357">
        <v>2</v>
      </c>
      <c r="M357" t="s">
        <v>1183</v>
      </c>
      <c r="N357">
        <v>130000000</v>
      </c>
      <c r="O357">
        <v>0</v>
      </c>
      <c r="P357">
        <v>0</v>
      </c>
      <c r="Q357">
        <v>0</v>
      </c>
      <c r="R357">
        <v>0</v>
      </c>
      <c r="S357" s="23">
        <v>130000000</v>
      </c>
      <c r="T357">
        <v>0</v>
      </c>
      <c r="U357" s="252">
        <v>0</v>
      </c>
      <c r="V357" s="243">
        <v>0</v>
      </c>
      <c r="W357">
        <v>0</v>
      </c>
      <c r="X357">
        <v>0</v>
      </c>
      <c r="Z357" s="270" t="str">
        <f t="shared" si="49"/>
        <v>1</v>
      </c>
      <c r="AA357" s="265" t="str">
        <f t="shared" si="50"/>
        <v>1</v>
      </c>
      <c r="AB357" s="265" t="str">
        <f t="shared" si="51"/>
        <v>3</v>
      </c>
      <c r="AC357" s="273" t="s">
        <v>1463</v>
      </c>
      <c r="AD357" s="274" t="s">
        <v>1476</v>
      </c>
      <c r="AE357" s="240" t="s">
        <v>1499</v>
      </c>
    </row>
    <row r="358" spans="1:31" x14ac:dyDescent="0.25">
      <c r="A358" t="s">
        <v>624</v>
      </c>
      <c r="B358" t="str">
        <f t="shared" si="48"/>
        <v>28</v>
      </c>
      <c r="C358" s="95" t="str">
        <f t="shared" si="53"/>
        <v>007</v>
      </c>
      <c r="D358" t="str">
        <f t="shared" si="54"/>
        <v>EDU28007</v>
      </c>
      <c r="E358">
        <v>28</v>
      </c>
      <c r="F358">
        <v>6</v>
      </c>
      <c r="G358">
        <v>3</v>
      </c>
      <c r="H358">
        <v>33</v>
      </c>
      <c r="I358">
        <v>11</v>
      </c>
      <c r="J358">
        <v>3</v>
      </c>
      <c r="K358" s="96" t="s">
        <v>168</v>
      </c>
      <c r="L358">
        <v>5</v>
      </c>
      <c r="M358" t="s">
        <v>1184</v>
      </c>
      <c r="N358">
        <v>1538660000</v>
      </c>
      <c r="O358">
        <v>0</v>
      </c>
      <c r="P358">
        <v>0</v>
      </c>
      <c r="Q358">
        <v>0</v>
      </c>
      <c r="R358">
        <v>0</v>
      </c>
      <c r="S358" s="23">
        <v>1538660000</v>
      </c>
      <c r="T358">
        <v>316070220</v>
      </c>
      <c r="U358" s="252">
        <v>316070220</v>
      </c>
      <c r="V358" s="243">
        <v>316070220</v>
      </c>
      <c r="W358">
        <v>316070220</v>
      </c>
      <c r="X358">
        <v>0</v>
      </c>
      <c r="Z358" s="270" t="str">
        <f t="shared" si="49"/>
        <v>1</v>
      </c>
      <c r="AA358" s="265" t="str">
        <f t="shared" si="50"/>
        <v>1</v>
      </c>
      <c r="AB358" s="265" t="str">
        <f t="shared" si="51"/>
        <v>3</v>
      </c>
      <c r="AC358" s="273" t="s">
        <v>1463</v>
      </c>
      <c r="AD358" s="274" t="s">
        <v>1476</v>
      </c>
      <c r="AE358" s="240" t="s">
        <v>1499</v>
      </c>
    </row>
    <row r="359" spans="1:31" x14ac:dyDescent="0.25">
      <c r="A359" t="s">
        <v>624</v>
      </c>
      <c r="B359" t="str">
        <f t="shared" si="48"/>
        <v>28</v>
      </c>
      <c r="C359" s="95" t="str">
        <f t="shared" si="53"/>
        <v>009</v>
      </c>
      <c r="D359" t="str">
        <f t="shared" si="54"/>
        <v>EDU28009</v>
      </c>
      <c r="E359">
        <v>28</v>
      </c>
      <c r="F359">
        <v>6</v>
      </c>
      <c r="G359">
        <v>3</v>
      </c>
      <c r="H359">
        <v>33</v>
      </c>
      <c r="I359">
        <v>11</v>
      </c>
      <c r="J359">
        <v>3</v>
      </c>
      <c r="K359" s="96" t="s">
        <v>165</v>
      </c>
      <c r="L359">
        <v>15</v>
      </c>
      <c r="M359" t="s">
        <v>1185</v>
      </c>
      <c r="N359">
        <v>414882120</v>
      </c>
      <c r="O359">
        <v>0</v>
      </c>
      <c r="P359">
        <v>0</v>
      </c>
      <c r="Q359">
        <v>0</v>
      </c>
      <c r="R359">
        <v>0</v>
      </c>
      <c r="S359" s="23">
        <v>414882120</v>
      </c>
      <c r="T359">
        <v>150148984</v>
      </c>
      <c r="U359" s="252">
        <v>123418926</v>
      </c>
      <c r="V359" s="243">
        <v>122809879</v>
      </c>
      <c r="W359">
        <v>70048275</v>
      </c>
      <c r="X359">
        <v>27339105</v>
      </c>
      <c r="Z359" s="270" t="str">
        <f t="shared" si="49"/>
        <v>1</v>
      </c>
      <c r="AA359" s="265" t="str">
        <f t="shared" si="50"/>
        <v>1</v>
      </c>
      <c r="AB359" s="265" t="str">
        <f t="shared" si="51"/>
        <v>3</v>
      </c>
      <c r="AC359" s="273" t="s">
        <v>1463</v>
      </c>
      <c r="AD359" s="274" t="s">
        <v>1476</v>
      </c>
      <c r="AE359" s="240" t="s">
        <v>1499</v>
      </c>
    </row>
    <row r="360" spans="1:31" x14ac:dyDescent="0.25">
      <c r="A360" t="s">
        <v>624</v>
      </c>
      <c r="B360" t="str">
        <f t="shared" ref="B360:B385" si="55">RIGHT(E360,2)</f>
        <v>28</v>
      </c>
      <c r="C360" s="95" t="str">
        <f t="shared" si="53"/>
        <v>009</v>
      </c>
      <c r="D360" t="str">
        <f t="shared" si="54"/>
        <v>EDU28009</v>
      </c>
      <c r="E360">
        <v>28</v>
      </c>
      <c r="F360">
        <v>6</v>
      </c>
      <c r="G360">
        <v>3</v>
      </c>
      <c r="H360">
        <v>33</v>
      </c>
      <c r="I360">
        <v>11</v>
      </c>
      <c r="J360">
        <v>3</v>
      </c>
      <c r="K360" s="96" t="s">
        <v>165</v>
      </c>
      <c r="L360">
        <v>25</v>
      </c>
      <c r="M360" t="s">
        <v>1186</v>
      </c>
      <c r="N360">
        <v>108425240</v>
      </c>
      <c r="O360">
        <v>0</v>
      </c>
      <c r="P360">
        <v>0</v>
      </c>
      <c r="Q360">
        <v>0</v>
      </c>
      <c r="R360">
        <v>0</v>
      </c>
      <c r="S360" s="23">
        <v>108425240</v>
      </c>
      <c r="T360">
        <v>32000000</v>
      </c>
      <c r="U360" s="252">
        <v>22481895</v>
      </c>
      <c r="V360" s="243">
        <v>22481895</v>
      </c>
      <c r="W360">
        <v>22481895</v>
      </c>
      <c r="X360">
        <v>9518105</v>
      </c>
      <c r="Z360" s="270" t="str">
        <f t="shared" si="49"/>
        <v>1</v>
      </c>
      <c r="AA360" s="265" t="str">
        <f t="shared" si="50"/>
        <v>1</v>
      </c>
      <c r="AB360" s="265" t="str">
        <f t="shared" si="51"/>
        <v>3</v>
      </c>
      <c r="AC360" s="273" t="s">
        <v>1463</v>
      </c>
      <c r="AD360" s="274" t="s">
        <v>1476</v>
      </c>
      <c r="AE360" s="240" t="s">
        <v>1499</v>
      </c>
    </row>
    <row r="361" spans="1:31" x14ac:dyDescent="0.25">
      <c r="A361" t="s">
        <v>624</v>
      </c>
      <c r="B361" t="str">
        <f t="shared" si="55"/>
        <v>28</v>
      </c>
      <c r="C361" s="95" t="str">
        <f t="shared" si="53"/>
        <v>009</v>
      </c>
      <c r="D361" t="str">
        <f t="shared" si="54"/>
        <v>EDU28009</v>
      </c>
      <c r="E361">
        <v>28</v>
      </c>
      <c r="F361">
        <v>6</v>
      </c>
      <c r="G361">
        <v>3</v>
      </c>
      <c r="H361">
        <v>33</v>
      </c>
      <c r="I361">
        <v>11</v>
      </c>
      <c r="J361">
        <v>3</v>
      </c>
      <c r="K361" s="96" t="s">
        <v>165</v>
      </c>
      <c r="L361">
        <v>35</v>
      </c>
      <c r="M361" t="s">
        <v>1187</v>
      </c>
      <c r="N361">
        <v>254351840</v>
      </c>
      <c r="O361">
        <v>0</v>
      </c>
      <c r="P361">
        <v>0</v>
      </c>
      <c r="Q361">
        <v>0</v>
      </c>
      <c r="R361">
        <v>0</v>
      </c>
      <c r="S361" s="23">
        <v>254351840</v>
      </c>
      <c r="T361">
        <v>133868544</v>
      </c>
      <c r="U361" s="252">
        <v>125143594</v>
      </c>
      <c r="V361" s="243">
        <v>121787704</v>
      </c>
      <c r="W361">
        <v>110977314</v>
      </c>
      <c r="X361">
        <v>12080840</v>
      </c>
      <c r="Z361" s="270" t="str">
        <f t="shared" si="49"/>
        <v>1</v>
      </c>
      <c r="AA361" s="265" t="str">
        <f t="shared" si="50"/>
        <v>1</v>
      </c>
      <c r="AB361" s="265" t="str">
        <f t="shared" si="51"/>
        <v>3</v>
      </c>
      <c r="AC361" s="273" t="s">
        <v>1463</v>
      </c>
      <c r="AD361" s="274" t="s">
        <v>1476</v>
      </c>
      <c r="AE361" s="240" t="s">
        <v>1499</v>
      </c>
    </row>
    <row r="362" spans="1:31" x14ac:dyDescent="0.25">
      <c r="A362" t="s">
        <v>624</v>
      </c>
      <c r="B362" t="str">
        <f t="shared" si="55"/>
        <v>28</v>
      </c>
      <c r="C362" s="95" t="str">
        <f t="shared" si="53"/>
        <v>009</v>
      </c>
      <c r="D362" t="str">
        <f t="shared" si="54"/>
        <v>EDU28009</v>
      </c>
      <c r="E362">
        <v>28</v>
      </c>
      <c r="F362">
        <v>6</v>
      </c>
      <c r="G362">
        <v>3</v>
      </c>
      <c r="H362">
        <v>33</v>
      </c>
      <c r="I362">
        <v>11</v>
      </c>
      <c r="J362">
        <v>3</v>
      </c>
      <c r="K362" s="96" t="s">
        <v>165</v>
      </c>
      <c r="L362">
        <v>45</v>
      </c>
      <c r="M362" t="s">
        <v>1188</v>
      </c>
      <c r="N362">
        <v>24995000</v>
      </c>
      <c r="O362">
        <v>0</v>
      </c>
      <c r="P362">
        <v>0</v>
      </c>
      <c r="Q362">
        <v>0</v>
      </c>
      <c r="R362">
        <v>0</v>
      </c>
      <c r="S362" s="23">
        <v>24995000</v>
      </c>
      <c r="T362">
        <v>0</v>
      </c>
      <c r="U362" s="252">
        <v>0</v>
      </c>
      <c r="V362" s="243">
        <v>0</v>
      </c>
      <c r="W362">
        <v>0</v>
      </c>
      <c r="X362">
        <v>0</v>
      </c>
      <c r="Z362" s="270" t="str">
        <f t="shared" si="49"/>
        <v>1</v>
      </c>
      <c r="AA362" s="265" t="str">
        <f t="shared" si="50"/>
        <v>1</v>
      </c>
      <c r="AB362" s="265" t="str">
        <f t="shared" si="51"/>
        <v>3</v>
      </c>
      <c r="AC362" s="273" t="s">
        <v>1463</v>
      </c>
      <c r="AD362" s="274" t="s">
        <v>1476</v>
      </c>
      <c r="AE362" s="240" t="s">
        <v>1499</v>
      </c>
    </row>
    <row r="363" spans="1:31" x14ac:dyDescent="0.25">
      <c r="A363" t="s">
        <v>624</v>
      </c>
      <c r="B363" t="str">
        <f t="shared" si="55"/>
        <v>28</v>
      </c>
      <c r="C363" s="95" t="str">
        <f t="shared" si="53"/>
        <v>013</v>
      </c>
      <c r="D363" t="str">
        <f t="shared" si="54"/>
        <v>EDU28013</v>
      </c>
      <c r="E363">
        <v>28</v>
      </c>
      <c r="F363">
        <v>6</v>
      </c>
      <c r="G363">
        <v>3</v>
      </c>
      <c r="H363">
        <v>33</v>
      </c>
      <c r="I363">
        <v>11</v>
      </c>
      <c r="J363">
        <v>3</v>
      </c>
      <c r="K363" s="96" t="s">
        <v>270</v>
      </c>
      <c r="L363">
        <v>6</v>
      </c>
      <c r="M363" t="s">
        <v>1189</v>
      </c>
      <c r="N363">
        <v>481500000</v>
      </c>
      <c r="O363">
        <v>0</v>
      </c>
      <c r="P363">
        <v>0</v>
      </c>
      <c r="Q363">
        <v>0</v>
      </c>
      <c r="R363">
        <v>0</v>
      </c>
      <c r="S363" s="23">
        <v>481500000</v>
      </c>
      <c r="T363">
        <v>0</v>
      </c>
      <c r="U363" s="252">
        <v>0</v>
      </c>
      <c r="V363" s="243">
        <v>0</v>
      </c>
      <c r="W363">
        <v>0</v>
      </c>
      <c r="X363">
        <v>0</v>
      </c>
      <c r="Z363" s="270" t="str">
        <f t="shared" si="49"/>
        <v>1</v>
      </c>
      <c r="AA363" s="265" t="str">
        <f t="shared" si="50"/>
        <v>1</v>
      </c>
      <c r="AB363" s="265" t="str">
        <f t="shared" si="51"/>
        <v>3</v>
      </c>
      <c r="AC363" s="273" t="s">
        <v>1463</v>
      </c>
      <c r="AD363" s="274" t="s">
        <v>1476</v>
      </c>
      <c r="AE363" s="240" t="s">
        <v>1499</v>
      </c>
    </row>
    <row r="364" spans="1:31" x14ac:dyDescent="0.25">
      <c r="A364" t="s">
        <v>624</v>
      </c>
      <c r="B364" t="str">
        <f t="shared" si="55"/>
        <v>28</v>
      </c>
      <c r="C364" s="95" t="str">
        <f t="shared" si="53"/>
        <v>002</v>
      </c>
      <c r="D364" t="str">
        <f t="shared" si="54"/>
        <v>EDU28002</v>
      </c>
      <c r="E364">
        <v>28</v>
      </c>
      <c r="F364">
        <v>6</v>
      </c>
      <c r="G364">
        <v>3</v>
      </c>
      <c r="H364">
        <v>81</v>
      </c>
      <c r="I364">
        <v>11</v>
      </c>
      <c r="J364">
        <v>2</v>
      </c>
      <c r="K364" s="96" t="s">
        <v>176</v>
      </c>
      <c r="L364">
        <v>4</v>
      </c>
      <c r="M364" t="s">
        <v>1179</v>
      </c>
      <c r="N364">
        <v>85000000</v>
      </c>
      <c r="O364">
        <v>0</v>
      </c>
      <c r="P364">
        <v>0</v>
      </c>
      <c r="Q364">
        <v>0</v>
      </c>
      <c r="R364">
        <v>0</v>
      </c>
      <c r="S364" s="23">
        <v>85000000</v>
      </c>
      <c r="T364">
        <v>64950000</v>
      </c>
      <c r="U364" s="252">
        <v>39950000</v>
      </c>
      <c r="V364" s="243">
        <v>0</v>
      </c>
      <c r="W364">
        <v>0</v>
      </c>
      <c r="X364">
        <v>64950000</v>
      </c>
      <c r="Z364" s="270" t="str">
        <f t="shared" si="49"/>
        <v>1</v>
      </c>
      <c r="AA364" s="265" t="str">
        <f t="shared" si="50"/>
        <v>1</v>
      </c>
      <c r="AB364" s="265" t="str">
        <f t="shared" si="51"/>
        <v>2</v>
      </c>
      <c r="AC364" s="273" t="s">
        <v>1463</v>
      </c>
      <c r="AD364" s="274" t="s">
        <v>1476</v>
      </c>
      <c r="AE364" s="273" t="s">
        <v>1498</v>
      </c>
    </row>
    <row r="365" spans="1:31" x14ac:dyDescent="0.25">
      <c r="A365" t="s">
        <v>624</v>
      </c>
      <c r="B365" t="str">
        <f t="shared" si="55"/>
        <v>28</v>
      </c>
      <c r="C365" s="95" t="str">
        <f t="shared" si="53"/>
        <v>007</v>
      </c>
      <c r="D365" t="str">
        <f t="shared" si="54"/>
        <v>EDU28007</v>
      </c>
      <c r="E365">
        <v>28</v>
      </c>
      <c r="F365">
        <v>6</v>
      </c>
      <c r="G365">
        <v>3</v>
      </c>
      <c r="H365">
        <v>81</v>
      </c>
      <c r="I365">
        <v>11</v>
      </c>
      <c r="J365">
        <v>3</v>
      </c>
      <c r="K365" s="96" t="s">
        <v>168</v>
      </c>
      <c r="L365">
        <v>3</v>
      </c>
      <c r="M365" t="s">
        <v>1190</v>
      </c>
      <c r="N365">
        <v>0</v>
      </c>
      <c r="O365">
        <v>0</v>
      </c>
      <c r="P365">
        <v>300000000</v>
      </c>
      <c r="Q365">
        <v>0</v>
      </c>
      <c r="R365">
        <v>0</v>
      </c>
      <c r="S365" s="23">
        <v>300000000</v>
      </c>
      <c r="T365">
        <v>250000000</v>
      </c>
      <c r="U365" s="252">
        <v>0</v>
      </c>
      <c r="V365" s="243">
        <v>0</v>
      </c>
      <c r="W365">
        <v>0</v>
      </c>
      <c r="X365">
        <v>250000000</v>
      </c>
      <c r="Z365" s="270" t="str">
        <f t="shared" si="49"/>
        <v>1</v>
      </c>
      <c r="AA365" s="265" t="str">
        <f t="shared" si="50"/>
        <v>1</v>
      </c>
      <c r="AB365" s="265" t="str">
        <f t="shared" si="51"/>
        <v>3</v>
      </c>
      <c r="AC365" s="273" t="s">
        <v>1463</v>
      </c>
      <c r="AD365" s="274" t="s">
        <v>1476</v>
      </c>
      <c r="AE365" s="240" t="s">
        <v>1499</v>
      </c>
    </row>
    <row r="366" spans="1:31" x14ac:dyDescent="0.25">
      <c r="A366" t="s">
        <v>624</v>
      </c>
      <c r="B366" t="str">
        <f t="shared" si="55"/>
        <v>28</v>
      </c>
      <c r="C366" s="95" t="str">
        <f t="shared" si="53"/>
        <v>007</v>
      </c>
      <c r="D366" t="str">
        <f t="shared" si="54"/>
        <v>EDU28007</v>
      </c>
      <c r="E366">
        <v>28</v>
      </c>
      <c r="F366">
        <v>6</v>
      </c>
      <c r="G366">
        <v>3</v>
      </c>
      <c r="H366">
        <v>81</v>
      </c>
      <c r="I366">
        <v>11</v>
      </c>
      <c r="J366">
        <v>3</v>
      </c>
      <c r="K366" s="96" t="s">
        <v>168</v>
      </c>
      <c r="L366">
        <v>5</v>
      </c>
      <c r="M366" t="s">
        <v>1190</v>
      </c>
      <c r="N366">
        <v>683000000</v>
      </c>
      <c r="O366">
        <v>0</v>
      </c>
      <c r="P366">
        <v>0</v>
      </c>
      <c r="Q366">
        <v>0</v>
      </c>
      <c r="R366">
        <v>300000000</v>
      </c>
      <c r="S366" s="23">
        <v>383000000</v>
      </c>
      <c r="T366">
        <v>0</v>
      </c>
      <c r="U366" s="252">
        <v>0</v>
      </c>
      <c r="V366" s="243">
        <v>0</v>
      </c>
      <c r="W366">
        <v>0</v>
      </c>
      <c r="X366">
        <v>0</v>
      </c>
      <c r="Z366" s="270" t="str">
        <f t="shared" si="49"/>
        <v>1</v>
      </c>
      <c r="AA366" s="265" t="str">
        <f t="shared" si="50"/>
        <v>1</v>
      </c>
      <c r="AB366" s="265" t="str">
        <f t="shared" si="51"/>
        <v>3</v>
      </c>
      <c r="AC366" s="273" t="s">
        <v>1463</v>
      </c>
      <c r="AD366" s="274" t="s">
        <v>1476</v>
      </c>
      <c r="AE366" s="240" t="s">
        <v>1499</v>
      </c>
    </row>
    <row r="367" spans="1:31" x14ac:dyDescent="0.25">
      <c r="A367" t="s">
        <v>624</v>
      </c>
      <c r="B367" t="str">
        <f t="shared" si="55"/>
        <v>28</v>
      </c>
      <c r="C367" s="95" t="str">
        <f t="shared" si="53"/>
        <v>002</v>
      </c>
      <c r="D367" t="str">
        <f t="shared" si="54"/>
        <v>EDU28002</v>
      </c>
      <c r="E367">
        <v>28</v>
      </c>
      <c r="F367">
        <v>6</v>
      </c>
      <c r="G367">
        <v>3</v>
      </c>
      <c r="H367">
        <v>81</v>
      </c>
      <c r="I367">
        <v>11</v>
      </c>
      <c r="J367">
        <v>4</v>
      </c>
      <c r="K367" s="96" t="s">
        <v>176</v>
      </c>
      <c r="L367">
        <v>4</v>
      </c>
      <c r="M367" t="s">
        <v>1179</v>
      </c>
      <c r="N367">
        <v>150000000</v>
      </c>
      <c r="O367">
        <v>0</v>
      </c>
      <c r="P367">
        <v>0</v>
      </c>
      <c r="Q367">
        <v>0</v>
      </c>
      <c r="R367">
        <v>0</v>
      </c>
      <c r="S367" s="23">
        <v>150000000</v>
      </c>
      <c r="T367">
        <v>128598930</v>
      </c>
      <c r="U367" s="252">
        <v>128598930</v>
      </c>
      <c r="V367" s="243">
        <v>65598930</v>
      </c>
      <c r="W367">
        <v>0</v>
      </c>
      <c r="X367">
        <v>63000000</v>
      </c>
      <c r="Z367" s="270" t="str">
        <f t="shared" si="49"/>
        <v>1</v>
      </c>
      <c r="AA367" s="265" t="str">
        <f t="shared" si="50"/>
        <v>1</v>
      </c>
      <c r="AB367" s="265" t="str">
        <f t="shared" si="51"/>
        <v>4</v>
      </c>
      <c r="AC367" s="273" t="s">
        <v>1463</v>
      </c>
      <c r="AD367" s="274" t="s">
        <v>1476</v>
      </c>
      <c r="AE367" s="272" t="s">
        <v>1500</v>
      </c>
    </row>
    <row r="368" spans="1:31" x14ac:dyDescent="0.25">
      <c r="A368" t="s">
        <v>624</v>
      </c>
      <c r="B368" t="str">
        <f t="shared" si="55"/>
        <v>28</v>
      </c>
      <c r="C368" s="95" t="str">
        <f t="shared" si="53"/>
        <v>013</v>
      </c>
      <c r="D368" t="str">
        <f t="shared" si="54"/>
        <v>EDU28013</v>
      </c>
      <c r="E368">
        <v>28</v>
      </c>
      <c r="F368">
        <v>6</v>
      </c>
      <c r="G368">
        <v>3</v>
      </c>
      <c r="H368">
        <v>82</v>
      </c>
      <c r="I368">
        <v>11</v>
      </c>
      <c r="J368">
        <v>3</v>
      </c>
      <c r="K368" s="96" t="s">
        <v>270</v>
      </c>
      <c r="L368">
        <v>1</v>
      </c>
      <c r="M368" t="s">
        <v>1192</v>
      </c>
      <c r="N368">
        <v>0</v>
      </c>
      <c r="O368">
        <v>0</v>
      </c>
      <c r="P368">
        <v>250000000</v>
      </c>
      <c r="Q368">
        <v>0</v>
      </c>
      <c r="R368">
        <v>0</v>
      </c>
      <c r="S368" s="23">
        <v>250000000</v>
      </c>
      <c r="T368">
        <v>250000000</v>
      </c>
      <c r="U368" s="252">
        <v>0</v>
      </c>
      <c r="V368" s="243">
        <v>0</v>
      </c>
      <c r="W368">
        <v>0</v>
      </c>
      <c r="X368">
        <v>250000000</v>
      </c>
      <c r="Z368" s="270" t="str">
        <f t="shared" si="49"/>
        <v>1</v>
      </c>
      <c r="AA368" s="265" t="str">
        <f t="shared" si="50"/>
        <v>1</v>
      </c>
      <c r="AB368" s="265" t="str">
        <f t="shared" si="51"/>
        <v>3</v>
      </c>
      <c r="AC368" s="273" t="s">
        <v>1463</v>
      </c>
      <c r="AD368" s="274" t="s">
        <v>1476</v>
      </c>
      <c r="AE368" s="240" t="s">
        <v>1499</v>
      </c>
    </row>
    <row r="369" spans="1:31" x14ac:dyDescent="0.25">
      <c r="A369" t="s">
        <v>624</v>
      </c>
      <c r="B369" t="str">
        <f t="shared" si="55"/>
        <v>28</v>
      </c>
      <c r="C369" s="95" t="str">
        <f t="shared" si="53"/>
        <v>013</v>
      </c>
      <c r="D369" t="str">
        <f t="shared" ref="D369:D432" si="56">CONCATENATE(A369,B369,C369)</f>
        <v>EDU28013</v>
      </c>
      <c r="E369">
        <v>28</v>
      </c>
      <c r="F369">
        <v>6</v>
      </c>
      <c r="G369">
        <v>3</v>
      </c>
      <c r="H369">
        <v>82</v>
      </c>
      <c r="I369">
        <v>11</v>
      </c>
      <c r="J369">
        <v>3</v>
      </c>
      <c r="K369" s="96" t="s">
        <v>270</v>
      </c>
      <c r="L369">
        <v>2</v>
      </c>
      <c r="M369" t="s">
        <v>1191</v>
      </c>
      <c r="N369">
        <v>180000000</v>
      </c>
      <c r="O369">
        <v>0</v>
      </c>
      <c r="P369">
        <v>0</v>
      </c>
      <c r="Q369">
        <v>0</v>
      </c>
      <c r="R369">
        <v>0</v>
      </c>
      <c r="S369" s="23">
        <v>180000000</v>
      </c>
      <c r="T369">
        <v>0</v>
      </c>
      <c r="U369" s="252">
        <v>0</v>
      </c>
      <c r="V369" s="243">
        <v>0</v>
      </c>
      <c r="W369">
        <v>0</v>
      </c>
      <c r="X369">
        <v>0</v>
      </c>
      <c r="Z369" s="270" t="str">
        <f t="shared" si="49"/>
        <v>1</v>
      </c>
      <c r="AA369" s="265" t="str">
        <f t="shared" si="50"/>
        <v>1</v>
      </c>
      <c r="AB369" s="265" t="str">
        <f t="shared" si="51"/>
        <v>3</v>
      </c>
      <c r="AC369" s="273" t="s">
        <v>1463</v>
      </c>
      <c r="AD369" s="274" t="s">
        <v>1476</v>
      </c>
      <c r="AE369" s="240" t="s">
        <v>1499</v>
      </c>
    </row>
    <row r="370" spans="1:31" x14ac:dyDescent="0.25">
      <c r="A370" t="s">
        <v>624</v>
      </c>
      <c r="B370" t="str">
        <f t="shared" si="55"/>
        <v>28</v>
      </c>
      <c r="C370" s="95" t="str">
        <f t="shared" si="53"/>
        <v>013</v>
      </c>
      <c r="D370" t="str">
        <f t="shared" si="56"/>
        <v>EDU28013</v>
      </c>
      <c r="E370">
        <v>28</v>
      </c>
      <c r="F370">
        <v>6</v>
      </c>
      <c r="G370">
        <v>3</v>
      </c>
      <c r="H370">
        <v>82</v>
      </c>
      <c r="I370">
        <v>11</v>
      </c>
      <c r="J370">
        <v>3</v>
      </c>
      <c r="K370" s="96" t="s">
        <v>270</v>
      </c>
      <c r="L370">
        <v>4</v>
      </c>
      <c r="M370" t="s">
        <v>1192</v>
      </c>
      <c r="N370">
        <v>0</v>
      </c>
      <c r="O370">
        <v>0</v>
      </c>
      <c r="P370">
        <v>1930000000</v>
      </c>
      <c r="Q370">
        <v>0</v>
      </c>
      <c r="R370">
        <v>0</v>
      </c>
      <c r="S370" s="23">
        <v>1930000000</v>
      </c>
      <c r="T370">
        <v>0</v>
      </c>
      <c r="U370" s="252">
        <v>0</v>
      </c>
      <c r="V370" s="243">
        <v>0</v>
      </c>
      <c r="W370">
        <v>0</v>
      </c>
      <c r="X370">
        <v>0</v>
      </c>
      <c r="Z370" s="270" t="str">
        <f t="shared" si="49"/>
        <v>1</v>
      </c>
      <c r="AA370" s="265" t="str">
        <f t="shared" si="50"/>
        <v>1</v>
      </c>
      <c r="AB370" s="265" t="str">
        <f t="shared" si="51"/>
        <v>3</v>
      </c>
      <c r="AC370" s="273" t="s">
        <v>1463</v>
      </c>
      <c r="AD370" s="274" t="s">
        <v>1476</v>
      </c>
      <c r="AE370" s="240" t="s">
        <v>1499</v>
      </c>
    </row>
    <row r="371" spans="1:31" x14ac:dyDescent="0.25">
      <c r="A371" t="s">
        <v>624</v>
      </c>
      <c r="B371" t="str">
        <f t="shared" si="55"/>
        <v>28</v>
      </c>
      <c r="C371" s="95" t="str">
        <f t="shared" si="53"/>
        <v>013</v>
      </c>
      <c r="D371" t="str">
        <f t="shared" si="56"/>
        <v>EDU28013</v>
      </c>
      <c r="E371">
        <v>28</v>
      </c>
      <c r="F371">
        <v>6</v>
      </c>
      <c r="G371">
        <v>3</v>
      </c>
      <c r="H371">
        <v>82</v>
      </c>
      <c r="I371">
        <v>11</v>
      </c>
      <c r="J371">
        <v>3</v>
      </c>
      <c r="K371" s="96" t="s">
        <v>270</v>
      </c>
      <c r="L371">
        <v>12</v>
      </c>
      <c r="M371" t="s">
        <v>1192</v>
      </c>
      <c r="N371">
        <v>40837772339</v>
      </c>
      <c r="O371">
        <v>0</v>
      </c>
      <c r="P371">
        <v>0</v>
      </c>
      <c r="Q371">
        <v>0</v>
      </c>
      <c r="R371">
        <v>2180000000</v>
      </c>
      <c r="S371" s="23">
        <v>38657772339</v>
      </c>
      <c r="T371">
        <v>1610000000</v>
      </c>
      <c r="U371" s="252">
        <v>0</v>
      </c>
      <c r="V371" s="243">
        <v>0</v>
      </c>
      <c r="W371">
        <v>0</v>
      </c>
      <c r="X371">
        <v>1610000000</v>
      </c>
      <c r="Z371" s="270" t="str">
        <f t="shared" si="49"/>
        <v>1</v>
      </c>
      <c r="AA371" s="265" t="str">
        <f t="shared" si="50"/>
        <v>1</v>
      </c>
      <c r="AB371" s="265" t="str">
        <f t="shared" si="51"/>
        <v>3</v>
      </c>
      <c r="AC371" s="273" t="s">
        <v>1463</v>
      </c>
      <c r="AD371" s="274" t="s">
        <v>1476</v>
      </c>
      <c r="AE371" s="240" t="s">
        <v>1499</v>
      </c>
    </row>
    <row r="372" spans="1:31" x14ac:dyDescent="0.25">
      <c r="A372" t="s">
        <v>624</v>
      </c>
      <c r="B372" t="str">
        <f t="shared" si="55"/>
        <v>28</v>
      </c>
      <c r="C372" s="95" t="str">
        <f t="shared" si="53"/>
        <v>002</v>
      </c>
      <c r="D372" t="str">
        <f t="shared" si="56"/>
        <v>EDU28002</v>
      </c>
      <c r="E372">
        <v>28</v>
      </c>
      <c r="F372">
        <v>6</v>
      </c>
      <c r="G372">
        <v>3</v>
      </c>
      <c r="H372">
        <v>83</v>
      </c>
      <c r="I372">
        <v>11</v>
      </c>
      <c r="J372">
        <v>2</v>
      </c>
      <c r="K372" s="96" t="s">
        <v>176</v>
      </c>
      <c r="L372">
        <v>3</v>
      </c>
      <c r="M372" t="s">
        <v>1179</v>
      </c>
      <c r="N372">
        <v>0</v>
      </c>
      <c r="O372">
        <v>142363571</v>
      </c>
      <c r="P372">
        <v>0</v>
      </c>
      <c r="Q372">
        <v>0</v>
      </c>
      <c r="R372">
        <v>0</v>
      </c>
      <c r="S372" s="23">
        <v>142363571</v>
      </c>
      <c r="T372">
        <v>0</v>
      </c>
      <c r="U372" s="252">
        <v>0</v>
      </c>
      <c r="V372" s="243">
        <v>0</v>
      </c>
      <c r="W372">
        <v>0</v>
      </c>
      <c r="X372">
        <v>0</v>
      </c>
      <c r="Z372" s="270" t="str">
        <f t="shared" si="49"/>
        <v>1</v>
      </c>
      <c r="AA372" s="265" t="str">
        <f t="shared" si="50"/>
        <v>1</v>
      </c>
      <c r="AB372" s="265" t="str">
        <f t="shared" si="51"/>
        <v>2</v>
      </c>
      <c r="AC372" s="273" t="s">
        <v>1463</v>
      </c>
      <c r="AD372" s="274" t="s">
        <v>1476</v>
      </c>
      <c r="AE372" s="273" t="s">
        <v>1498</v>
      </c>
    </row>
    <row r="373" spans="1:31" x14ac:dyDescent="0.25">
      <c r="A373" t="s">
        <v>624</v>
      </c>
      <c r="B373" t="str">
        <f t="shared" si="55"/>
        <v>28</v>
      </c>
      <c r="C373" s="95" t="str">
        <f t="shared" si="53"/>
        <v>009</v>
      </c>
      <c r="D373" t="str">
        <f t="shared" si="56"/>
        <v>EDU28009</v>
      </c>
      <c r="E373">
        <v>28</v>
      </c>
      <c r="F373">
        <v>6</v>
      </c>
      <c r="G373">
        <v>3</v>
      </c>
      <c r="H373">
        <v>83</v>
      </c>
      <c r="I373">
        <v>11</v>
      </c>
      <c r="J373">
        <v>3</v>
      </c>
      <c r="K373" s="96" t="s">
        <v>165</v>
      </c>
      <c r="L373">
        <v>5</v>
      </c>
      <c r="M373" t="s">
        <v>1187</v>
      </c>
      <c r="N373">
        <v>300000000</v>
      </c>
      <c r="O373">
        <v>0</v>
      </c>
      <c r="P373">
        <v>0</v>
      </c>
      <c r="Q373">
        <v>0</v>
      </c>
      <c r="R373">
        <v>0</v>
      </c>
      <c r="S373" s="23">
        <v>300000000</v>
      </c>
      <c r="T373">
        <v>0</v>
      </c>
      <c r="U373" s="252">
        <v>0</v>
      </c>
      <c r="V373" s="243">
        <v>0</v>
      </c>
      <c r="W373">
        <v>0</v>
      </c>
      <c r="X373">
        <v>0</v>
      </c>
      <c r="Z373" s="270" t="str">
        <f t="shared" si="49"/>
        <v>1</v>
      </c>
      <c r="AA373" s="265" t="str">
        <f t="shared" si="50"/>
        <v>1</v>
      </c>
      <c r="AB373" s="265" t="str">
        <f t="shared" si="51"/>
        <v>3</v>
      </c>
      <c r="AC373" s="273" t="s">
        <v>1463</v>
      </c>
      <c r="AD373" s="274" t="s">
        <v>1476</v>
      </c>
      <c r="AE373" s="240" t="s">
        <v>1499</v>
      </c>
    </row>
    <row r="374" spans="1:31" x14ac:dyDescent="0.25">
      <c r="A374" t="s">
        <v>624</v>
      </c>
      <c r="B374" t="str">
        <f t="shared" si="55"/>
        <v>28</v>
      </c>
      <c r="C374" s="95" t="str">
        <f t="shared" si="53"/>
        <v>013</v>
      </c>
      <c r="D374" t="str">
        <f t="shared" si="56"/>
        <v>EDU28013</v>
      </c>
      <c r="E374">
        <v>28</v>
      </c>
      <c r="F374">
        <v>6</v>
      </c>
      <c r="G374">
        <v>3</v>
      </c>
      <c r="H374">
        <v>85</v>
      </c>
      <c r="I374">
        <v>11</v>
      </c>
      <c r="J374">
        <v>3</v>
      </c>
      <c r="K374" s="96" t="s">
        <v>270</v>
      </c>
      <c r="L374">
        <v>2</v>
      </c>
      <c r="M374" t="s">
        <v>1189</v>
      </c>
      <c r="N374">
        <v>700000000</v>
      </c>
      <c r="O374">
        <v>0</v>
      </c>
      <c r="P374">
        <v>0</v>
      </c>
      <c r="Q374">
        <v>0</v>
      </c>
      <c r="R374">
        <v>0</v>
      </c>
      <c r="S374" s="23">
        <v>700000000</v>
      </c>
      <c r="T374">
        <v>700000000</v>
      </c>
      <c r="U374" s="252">
        <v>0</v>
      </c>
      <c r="V374" s="243">
        <v>0</v>
      </c>
      <c r="W374">
        <v>0</v>
      </c>
      <c r="X374">
        <v>700000000</v>
      </c>
      <c r="Z374" s="270" t="str">
        <f t="shared" si="49"/>
        <v>1</v>
      </c>
      <c r="AA374" s="265" t="str">
        <f t="shared" si="50"/>
        <v>1</v>
      </c>
      <c r="AB374" s="265" t="str">
        <f t="shared" si="51"/>
        <v>3</v>
      </c>
      <c r="AC374" s="273" t="s">
        <v>1463</v>
      </c>
      <c r="AD374" s="274" t="s">
        <v>1476</v>
      </c>
      <c r="AE374" s="240" t="s">
        <v>1499</v>
      </c>
    </row>
    <row r="375" spans="1:31" x14ac:dyDescent="0.25">
      <c r="A375" t="s">
        <v>624</v>
      </c>
      <c r="B375" t="str">
        <f t="shared" si="55"/>
        <v>28</v>
      </c>
      <c r="C375" s="95" t="str">
        <f t="shared" si="53"/>
        <v>001</v>
      </c>
      <c r="D375" t="str">
        <f t="shared" si="56"/>
        <v>EDU28001</v>
      </c>
      <c r="E375">
        <v>28</v>
      </c>
      <c r="F375">
        <v>7</v>
      </c>
      <c r="G375">
        <v>3</v>
      </c>
      <c r="H375">
        <v>33</v>
      </c>
      <c r="I375">
        <v>11</v>
      </c>
      <c r="J375">
        <v>1</v>
      </c>
      <c r="K375" s="96" t="s">
        <v>174</v>
      </c>
      <c r="L375">
        <v>2</v>
      </c>
      <c r="M375" t="s">
        <v>1193</v>
      </c>
      <c r="N375">
        <v>316387000</v>
      </c>
      <c r="O375">
        <v>0</v>
      </c>
      <c r="P375">
        <v>0</v>
      </c>
      <c r="Q375">
        <v>0</v>
      </c>
      <c r="R375">
        <v>0</v>
      </c>
      <c r="S375" s="23">
        <v>316387000</v>
      </c>
      <c r="T375">
        <v>0</v>
      </c>
      <c r="U375" s="252">
        <v>0</v>
      </c>
      <c r="V375" s="243">
        <v>0</v>
      </c>
      <c r="W375">
        <v>0</v>
      </c>
      <c r="X375">
        <v>0</v>
      </c>
      <c r="Z375" s="270" t="str">
        <f t="shared" si="49"/>
        <v>1</v>
      </c>
      <c r="AA375" s="265" t="str">
        <f t="shared" si="50"/>
        <v>1</v>
      </c>
      <c r="AB375" s="265" t="str">
        <f t="shared" si="51"/>
        <v>1</v>
      </c>
      <c r="AC375" s="273" t="s">
        <v>1463</v>
      </c>
      <c r="AD375" s="274" t="s">
        <v>1476</v>
      </c>
      <c r="AE375" s="273" t="s">
        <v>1497</v>
      </c>
    </row>
    <row r="376" spans="1:31" x14ac:dyDescent="0.25">
      <c r="A376" t="s">
        <v>624</v>
      </c>
      <c r="B376" t="str">
        <f t="shared" si="55"/>
        <v>28</v>
      </c>
      <c r="C376" s="95" t="str">
        <f t="shared" si="53"/>
        <v>001</v>
      </c>
      <c r="D376" t="str">
        <f t="shared" si="56"/>
        <v>EDU28001</v>
      </c>
      <c r="E376">
        <v>28</v>
      </c>
      <c r="F376">
        <v>7</v>
      </c>
      <c r="G376">
        <v>3</v>
      </c>
      <c r="H376">
        <v>33</v>
      </c>
      <c r="I376">
        <v>11</v>
      </c>
      <c r="J376">
        <v>1</v>
      </c>
      <c r="K376" s="96" t="s">
        <v>174</v>
      </c>
      <c r="L376">
        <v>12</v>
      </c>
      <c r="M376" t="s">
        <v>1194</v>
      </c>
      <c r="N376">
        <v>11349000</v>
      </c>
      <c r="O376">
        <v>0</v>
      </c>
      <c r="P376">
        <v>0</v>
      </c>
      <c r="Q376">
        <v>0</v>
      </c>
      <c r="R376">
        <v>0</v>
      </c>
      <c r="S376" s="23">
        <v>11349000</v>
      </c>
      <c r="T376">
        <v>0</v>
      </c>
      <c r="U376" s="252">
        <v>0</v>
      </c>
      <c r="V376" s="243">
        <v>0</v>
      </c>
      <c r="W376">
        <v>0</v>
      </c>
      <c r="X376">
        <v>0</v>
      </c>
      <c r="Z376" s="270" t="str">
        <f t="shared" si="49"/>
        <v>1</v>
      </c>
      <c r="AA376" s="265" t="str">
        <f t="shared" si="50"/>
        <v>1</v>
      </c>
      <c r="AB376" s="265" t="str">
        <f t="shared" si="51"/>
        <v>1</v>
      </c>
      <c r="AC376" s="273" t="s">
        <v>1463</v>
      </c>
      <c r="AD376" s="274" t="s">
        <v>1476</v>
      </c>
      <c r="AE376" s="273" t="s">
        <v>1497</v>
      </c>
    </row>
    <row r="377" spans="1:31" x14ac:dyDescent="0.25">
      <c r="A377" t="s">
        <v>624</v>
      </c>
      <c r="B377" t="str">
        <f t="shared" si="55"/>
        <v>28</v>
      </c>
      <c r="C377" s="95" t="str">
        <f t="shared" si="53"/>
        <v>001</v>
      </c>
      <c r="D377" t="str">
        <f t="shared" si="56"/>
        <v>EDU28001</v>
      </c>
      <c r="E377">
        <v>28</v>
      </c>
      <c r="F377">
        <v>7</v>
      </c>
      <c r="G377">
        <v>3</v>
      </c>
      <c r="H377">
        <v>81</v>
      </c>
      <c r="I377">
        <v>11</v>
      </c>
      <c r="J377">
        <v>1</v>
      </c>
      <c r="K377" s="96" t="s">
        <v>174</v>
      </c>
      <c r="L377">
        <v>3</v>
      </c>
      <c r="M377" t="s">
        <v>1193</v>
      </c>
      <c r="N377">
        <v>50000000</v>
      </c>
      <c r="O377">
        <v>0</v>
      </c>
      <c r="P377">
        <v>0</v>
      </c>
      <c r="Q377">
        <v>0</v>
      </c>
      <c r="R377">
        <v>50000000</v>
      </c>
      <c r="S377" s="23">
        <v>0</v>
      </c>
      <c r="T377">
        <v>0</v>
      </c>
      <c r="U377" s="252">
        <v>0</v>
      </c>
      <c r="V377" s="243">
        <v>0</v>
      </c>
      <c r="W377">
        <v>0</v>
      </c>
      <c r="X377">
        <v>0</v>
      </c>
      <c r="Z377" s="270" t="str">
        <f t="shared" si="49"/>
        <v>1</v>
      </c>
      <c r="AA377" s="265" t="str">
        <f t="shared" si="50"/>
        <v>1</v>
      </c>
      <c r="AB377" s="265" t="str">
        <f t="shared" si="51"/>
        <v>1</v>
      </c>
      <c r="AC377" s="273" t="s">
        <v>1463</v>
      </c>
      <c r="AD377" s="274" t="s">
        <v>1476</v>
      </c>
      <c r="AE377" s="273" t="s">
        <v>1497</v>
      </c>
    </row>
    <row r="378" spans="1:31" x14ac:dyDescent="0.25">
      <c r="A378" t="s">
        <v>624</v>
      </c>
      <c r="B378" t="str">
        <f t="shared" si="55"/>
        <v>28</v>
      </c>
      <c r="C378" s="95" t="str">
        <f t="shared" si="53"/>
        <v>001</v>
      </c>
      <c r="D378" t="str">
        <f t="shared" si="56"/>
        <v>EDU28001</v>
      </c>
      <c r="E378">
        <v>28</v>
      </c>
      <c r="F378">
        <v>7</v>
      </c>
      <c r="G378">
        <v>3</v>
      </c>
      <c r="H378">
        <v>81</v>
      </c>
      <c r="I378">
        <v>11</v>
      </c>
      <c r="J378">
        <v>1</v>
      </c>
      <c r="K378" s="96" t="s">
        <v>174</v>
      </c>
      <c r="L378">
        <v>4</v>
      </c>
      <c r="M378" t="s">
        <v>1193</v>
      </c>
      <c r="N378">
        <v>100000000</v>
      </c>
      <c r="O378">
        <v>0</v>
      </c>
      <c r="P378">
        <v>50000000</v>
      </c>
      <c r="Q378">
        <v>0</v>
      </c>
      <c r="R378">
        <v>0</v>
      </c>
      <c r="S378" s="23">
        <v>150000000</v>
      </c>
      <c r="T378">
        <v>100000000</v>
      </c>
      <c r="U378" s="252">
        <v>100000000</v>
      </c>
      <c r="V378" s="243">
        <v>0</v>
      </c>
      <c r="W378">
        <v>0</v>
      </c>
      <c r="X378">
        <v>100000000</v>
      </c>
      <c r="Z378" s="270" t="str">
        <f t="shared" si="49"/>
        <v>1</v>
      </c>
      <c r="AA378" s="265" t="str">
        <f t="shared" si="50"/>
        <v>1</v>
      </c>
      <c r="AB378" s="265" t="str">
        <f t="shared" si="51"/>
        <v>1</v>
      </c>
      <c r="AC378" s="273" t="s">
        <v>1463</v>
      </c>
      <c r="AD378" s="274" t="s">
        <v>1476</v>
      </c>
      <c r="AE378" s="273" t="s">
        <v>1497</v>
      </c>
    </row>
    <row r="379" spans="1:31" x14ac:dyDescent="0.25">
      <c r="A379" t="s">
        <v>624</v>
      </c>
      <c r="B379" t="str">
        <f t="shared" si="55"/>
        <v>28</v>
      </c>
      <c r="C379" s="95" t="str">
        <f t="shared" si="53"/>
        <v>013</v>
      </c>
      <c r="D379" t="str">
        <f t="shared" si="56"/>
        <v>EDU28013</v>
      </c>
      <c r="E379">
        <v>28</v>
      </c>
      <c r="F379">
        <v>7</v>
      </c>
      <c r="G379">
        <v>3</v>
      </c>
      <c r="H379">
        <v>82</v>
      </c>
      <c r="I379">
        <v>11</v>
      </c>
      <c r="J379">
        <v>3</v>
      </c>
      <c r="K379" s="96" t="s">
        <v>270</v>
      </c>
      <c r="L379">
        <v>2</v>
      </c>
      <c r="M379" t="s">
        <v>1437</v>
      </c>
      <c r="N379">
        <v>0</v>
      </c>
      <c r="O379">
        <v>180617725</v>
      </c>
      <c r="P379">
        <v>0</v>
      </c>
      <c r="Q379">
        <v>0</v>
      </c>
      <c r="R379">
        <v>0</v>
      </c>
      <c r="S379" s="23">
        <v>180617725</v>
      </c>
      <c r="T379">
        <v>140000000</v>
      </c>
      <c r="U379" s="252">
        <v>0</v>
      </c>
      <c r="V379" s="243">
        <v>0</v>
      </c>
      <c r="W379">
        <v>0</v>
      </c>
      <c r="X379">
        <v>140000000</v>
      </c>
      <c r="Z379" s="270" t="str">
        <f t="shared" si="49"/>
        <v>1</v>
      </c>
      <c r="AA379" s="265" t="str">
        <f t="shared" si="50"/>
        <v>1</v>
      </c>
      <c r="AB379" s="265" t="str">
        <f t="shared" si="51"/>
        <v>3</v>
      </c>
      <c r="AC379" s="273" t="s">
        <v>1463</v>
      </c>
      <c r="AD379" s="274" t="s">
        <v>1476</v>
      </c>
      <c r="AE379" s="240" t="s">
        <v>1499</v>
      </c>
    </row>
    <row r="380" spans="1:31" x14ac:dyDescent="0.25">
      <c r="A380" t="s">
        <v>624</v>
      </c>
      <c r="B380" t="str">
        <f t="shared" si="55"/>
        <v>28</v>
      </c>
      <c r="C380" s="95" t="str">
        <f t="shared" si="53"/>
        <v>001</v>
      </c>
      <c r="D380" t="str">
        <f t="shared" si="56"/>
        <v>EDU28001</v>
      </c>
      <c r="E380">
        <v>28</v>
      </c>
      <c r="F380">
        <v>7</v>
      </c>
      <c r="G380">
        <v>3</v>
      </c>
      <c r="H380">
        <v>83</v>
      </c>
      <c r="I380">
        <v>11</v>
      </c>
      <c r="J380">
        <v>1</v>
      </c>
      <c r="K380" s="96" t="s">
        <v>174</v>
      </c>
      <c r="L380">
        <v>2</v>
      </c>
      <c r="M380" t="s">
        <v>1438</v>
      </c>
      <c r="N380">
        <v>145000000</v>
      </c>
      <c r="O380">
        <v>25791800.34</v>
      </c>
      <c r="P380">
        <v>0</v>
      </c>
      <c r="Q380">
        <v>0</v>
      </c>
      <c r="R380">
        <v>0</v>
      </c>
      <c r="S380" s="23">
        <v>170791800.34</v>
      </c>
      <c r="T380">
        <v>0</v>
      </c>
      <c r="U380" s="252">
        <v>0</v>
      </c>
      <c r="V380" s="243">
        <v>0</v>
      </c>
      <c r="W380">
        <v>0</v>
      </c>
      <c r="X380">
        <v>0</v>
      </c>
      <c r="Z380" s="270" t="str">
        <f t="shared" si="49"/>
        <v>1</v>
      </c>
      <c r="AA380" s="265" t="str">
        <f t="shared" si="50"/>
        <v>1</v>
      </c>
      <c r="AB380" s="265" t="str">
        <f t="shared" si="51"/>
        <v>1</v>
      </c>
      <c r="AC380" s="273" t="s">
        <v>1463</v>
      </c>
      <c r="AD380" s="274" t="s">
        <v>1476</v>
      </c>
      <c r="AE380" s="273" t="s">
        <v>1497</v>
      </c>
    </row>
    <row r="381" spans="1:31" x14ac:dyDescent="0.25">
      <c r="A381" t="s">
        <v>624</v>
      </c>
      <c r="B381" t="str">
        <f t="shared" si="55"/>
        <v>28</v>
      </c>
      <c r="C381" s="95" t="str">
        <f t="shared" si="53"/>
        <v>001</v>
      </c>
      <c r="D381" t="str">
        <f t="shared" si="56"/>
        <v>EDU28001</v>
      </c>
      <c r="E381">
        <v>28</v>
      </c>
      <c r="F381">
        <v>7</v>
      </c>
      <c r="G381">
        <v>3</v>
      </c>
      <c r="H381">
        <v>83</v>
      </c>
      <c r="I381">
        <v>11</v>
      </c>
      <c r="J381">
        <v>1</v>
      </c>
      <c r="K381" s="96" t="s">
        <v>174</v>
      </c>
      <c r="L381">
        <v>3</v>
      </c>
      <c r="M381" t="s">
        <v>1195</v>
      </c>
      <c r="N381">
        <v>25000000</v>
      </c>
      <c r="O381">
        <v>0</v>
      </c>
      <c r="P381">
        <v>0</v>
      </c>
      <c r="Q381">
        <v>0</v>
      </c>
      <c r="R381">
        <v>0</v>
      </c>
      <c r="S381" s="23">
        <v>25000000</v>
      </c>
      <c r="T381">
        <v>0</v>
      </c>
      <c r="U381" s="252">
        <v>0</v>
      </c>
      <c r="V381" s="243">
        <v>0</v>
      </c>
      <c r="W381">
        <v>0</v>
      </c>
      <c r="X381">
        <v>0</v>
      </c>
      <c r="Z381" s="270" t="str">
        <f t="shared" si="49"/>
        <v>1</v>
      </c>
      <c r="AA381" s="265" t="str">
        <f t="shared" si="50"/>
        <v>1</v>
      </c>
      <c r="AB381" s="265" t="str">
        <f t="shared" si="51"/>
        <v>1</v>
      </c>
      <c r="AC381" s="273" t="s">
        <v>1463</v>
      </c>
      <c r="AD381" s="274" t="s">
        <v>1476</v>
      </c>
      <c r="AE381" s="273" t="s">
        <v>1497</v>
      </c>
    </row>
    <row r="382" spans="1:31" x14ac:dyDescent="0.25">
      <c r="A382" t="s">
        <v>624</v>
      </c>
      <c r="B382" t="str">
        <f t="shared" si="55"/>
        <v>28</v>
      </c>
      <c r="C382" s="95" t="str">
        <f t="shared" si="53"/>
        <v>001</v>
      </c>
      <c r="D382" t="str">
        <f t="shared" si="56"/>
        <v>EDU28001</v>
      </c>
      <c r="E382">
        <v>28</v>
      </c>
      <c r="F382">
        <v>7</v>
      </c>
      <c r="G382">
        <v>3</v>
      </c>
      <c r="H382">
        <v>83</v>
      </c>
      <c r="I382">
        <v>11</v>
      </c>
      <c r="J382">
        <v>1</v>
      </c>
      <c r="K382" s="96" t="s">
        <v>174</v>
      </c>
      <c r="L382">
        <v>4</v>
      </c>
      <c r="M382" t="s">
        <v>1193</v>
      </c>
      <c r="N382">
        <v>30000000</v>
      </c>
      <c r="O382">
        <v>0</v>
      </c>
      <c r="P382">
        <v>0</v>
      </c>
      <c r="Q382">
        <v>0</v>
      </c>
      <c r="R382">
        <v>0</v>
      </c>
      <c r="S382" s="23">
        <v>30000000</v>
      </c>
      <c r="T382">
        <v>0</v>
      </c>
      <c r="U382" s="252">
        <v>0</v>
      </c>
      <c r="V382" s="243">
        <v>0</v>
      </c>
      <c r="W382">
        <v>0</v>
      </c>
      <c r="X382">
        <v>0</v>
      </c>
      <c r="Z382" s="270" t="str">
        <f t="shared" si="49"/>
        <v>1</v>
      </c>
      <c r="AA382" s="265" t="str">
        <f t="shared" si="50"/>
        <v>1</v>
      </c>
      <c r="AB382" s="265" t="str">
        <f t="shared" si="51"/>
        <v>1</v>
      </c>
      <c r="AC382" s="273" t="s">
        <v>1463</v>
      </c>
      <c r="AD382" s="274" t="s">
        <v>1476</v>
      </c>
      <c r="AE382" s="273" t="s">
        <v>1497</v>
      </c>
    </row>
    <row r="383" spans="1:31" x14ac:dyDescent="0.25">
      <c r="A383" t="s">
        <v>624</v>
      </c>
      <c r="B383" t="str">
        <f t="shared" si="55"/>
        <v>28</v>
      </c>
      <c r="C383" s="95" t="str">
        <f t="shared" si="53"/>
        <v>001</v>
      </c>
      <c r="D383" t="str">
        <f t="shared" si="56"/>
        <v>EDU28001</v>
      </c>
      <c r="E383">
        <v>28</v>
      </c>
      <c r="F383">
        <v>7</v>
      </c>
      <c r="G383">
        <v>3</v>
      </c>
      <c r="H383">
        <v>83</v>
      </c>
      <c r="I383">
        <v>11</v>
      </c>
      <c r="J383">
        <v>1</v>
      </c>
      <c r="K383" s="96" t="s">
        <v>174</v>
      </c>
      <c r="L383">
        <v>12</v>
      </c>
      <c r="M383" t="s">
        <v>1193</v>
      </c>
      <c r="N383">
        <v>0</v>
      </c>
      <c r="O383">
        <v>295688818</v>
      </c>
      <c r="P383">
        <v>0</v>
      </c>
      <c r="Q383">
        <v>0</v>
      </c>
      <c r="R383">
        <v>0</v>
      </c>
      <c r="S383" s="23">
        <v>295688818</v>
      </c>
      <c r="T383">
        <v>0</v>
      </c>
      <c r="U383" s="252">
        <v>0</v>
      </c>
      <c r="V383" s="243">
        <v>0</v>
      </c>
      <c r="W383">
        <v>0</v>
      </c>
      <c r="X383">
        <v>0</v>
      </c>
      <c r="Z383" s="270" t="str">
        <f t="shared" si="49"/>
        <v>1</v>
      </c>
      <c r="AA383" s="265" t="str">
        <f t="shared" si="50"/>
        <v>1</v>
      </c>
      <c r="AB383" s="265" t="str">
        <f t="shared" si="51"/>
        <v>1</v>
      </c>
      <c r="AC383" s="273" t="s">
        <v>1463</v>
      </c>
      <c r="AD383" s="274" t="s">
        <v>1476</v>
      </c>
      <c r="AE383" s="273" t="s">
        <v>1497</v>
      </c>
    </row>
    <row r="384" spans="1:31" x14ac:dyDescent="0.25">
      <c r="A384" t="s">
        <v>624</v>
      </c>
      <c r="B384" t="str">
        <f t="shared" si="55"/>
        <v>28</v>
      </c>
      <c r="C384" s="95" t="str">
        <f t="shared" si="53"/>
        <v>001</v>
      </c>
      <c r="D384" t="str">
        <f t="shared" si="56"/>
        <v>EDU28001</v>
      </c>
      <c r="E384">
        <v>28</v>
      </c>
      <c r="F384">
        <v>7</v>
      </c>
      <c r="G384">
        <v>3</v>
      </c>
      <c r="H384">
        <v>83</v>
      </c>
      <c r="I384">
        <v>11</v>
      </c>
      <c r="J384">
        <v>1</v>
      </c>
      <c r="K384" s="96" t="s">
        <v>174</v>
      </c>
      <c r="L384">
        <v>13</v>
      </c>
      <c r="M384" t="s">
        <v>1193</v>
      </c>
      <c r="N384">
        <v>0</v>
      </c>
      <c r="O384">
        <v>19954828.350000001</v>
      </c>
      <c r="P384">
        <v>0</v>
      </c>
      <c r="Q384">
        <v>0</v>
      </c>
      <c r="R384">
        <v>0</v>
      </c>
      <c r="S384" s="23">
        <v>19954828.350000001</v>
      </c>
      <c r="T384">
        <v>0</v>
      </c>
      <c r="U384" s="252">
        <v>0</v>
      </c>
      <c r="V384" s="243">
        <v>0</v>
      </c>
      <c r="W384">
        <v>0</v>
      </c>
      <c r="X384">
        <v>0</v>
      </c>
      <c r="Z384" s="270" t="str">
        <f t="shared" si="49"/>
        <v>1</v>
      </c>
      <c r="AA384" s="265" t="str">
        <f t="shared" si="50"/>
        <v>1</v>
      </c>
      <c r="AB384" s="265" t="str">
        <f t="shared" si="51"/>
        <v>1</v>
      </c>
      <c r="AC384" s="273" t="s">
        <v>1463</v>
      </c>
      <c r="AD384" s="274" t="s">
        <v>1476</v>
      </c>
      <c r="AE384" s="273" t="s">
        <v>1497</v>
      </c>
    </row>
    <row r="385" spans="1:31" x14ac:dyDescent="0.25">
      <c r="A385" t="s">
        <v>624</v>
      </c>
      <c r="B385" t="str">
        <f t="shared" si="55"/>
        <v>28</v>
      </c>
      <c r="C385" s="95" t="str">
        <f t="shared" si="53"/>
        <v>001</v>
      </c>
      <c r="D385" t="str">
        <f t="shared" si="56"/>
        <v>EDU28001</v>
      </c>
      <c r="E385">
        <v>28</v>
      </c>
      <c r="F385">
        <v>7</v>
      </c>
      <c r="G385">
        <v>3</v>
      </c>
      <c r="H385">
        <v>83</v>
      </c>
      <c r="I385">
        <v>11</v>
      </c>
      <c r="J385">
        <v>1</v>
      </c>
      <c r="K385" s="96" t="s">
        <v>174</v>
      </c>
      <c r="L385">
        <v>23</v>
      </c>
      <c r="M385" t="s">
        <v>1193</v>
      </c>
      <c r="N385">
        <v>0</v>
      </c>
      <c r="O385">
        <v>16336501.310000001</v>
      </c>
      <c r="P385">
        <v>0</v>
      </c>
      <c r="Q385">
        <v>0</v>
      </c>
      <c r="R385">
        <v>0</v>
      </c>
      <c r="S385" s="23">
        <v>16336501.310000001</v>
      </c>
      <c r="T385">
        <v>0</v>
      </c>
      <c r="U385" s="252">
        <v>0</v>
      </c>
      <c r="V385" s="243">
        <v>0</v>
      </c>
      <c r="W385">
        <v>0</v>
      </c>
      <c r="X385">
        <v>0</v>
      </c>
      <c r="Z385" s="270" t="str">
        <f t="shared" si="49"/>
        <v>1</v>
      </c>
      <c r="AA385" s="265" t="str">
        <f t="shared" si="50"/>
        <v>1</v>
      </c>
      <c r="AB385" s="265" t="str">
        <f t="shared" si="51"/>
        <v>1</v>
      </c>
      <c r="AC385" s="273" t="s">
        <v>1463</v>
      </c>
      <c r="AD385" s="274" t="s">
        <v>1476</v>
      </c>
      <c r="AE385" s="273" t="s">
        <v>1497</v>
      </c>
    </row>
    <row r="386" spans="1:31" x14ac:dyDescent="0.25">
      <c r="A386" t="s">
        <v>624</v>
      </c>
      <c r="B386" t="str">
        <f t="shared" ref="B386:B449" si="57">RIGHT(E386,2)</f>
        <v>28</v>
      </c>
      <c r="C386" s="95" t="str">
        <f t="shared" si="53"/>
        <v>006</v>
      </c>
      <c r="D386" t="str">
        <f t="shared" si="56"/>
        <v>EDU28006</v>
      </c>
      <c r="E386">
        <v>28</v>
      </c>
      <c r="F386">
        <v>8</v>
      </c>
      <c r="G386">
        <v>3</v>
      </c>
      <c r="H386">
        <v>11</v>
      </c>
      <c r="I386">
        <v>11</v>
      </c>
      <c r="J386">
        <v>3</v>
      </c>
      <c r="K386" s="96" t="s">
        <v>180</v>
      </c>
      <c r="L386">
        <v>4</v>
      </c>
      <c r="M386" t="s">
        <v>1196</v>
      </c>
      <c r="N386">
        <v>2000000000</v>
      </c>
      <c r="O386">
        <v>0</v>
      </c>
      <c r="P386">
        <v>0</v>
      </c>
      <c r="Q386">
        <v>0</v>
      </c>
      <c r="R386">
        <v>0</v>
      </c>
      <c r="S386" s="23">
        <v>2000000000</v>
      </c>
      <c r="T386">
        <v>1935000000</v>
      </c>
      <c r="U386" s="252">
        <v>235216100</v>
      </c>
      <c r="V386" s="243">
        <v>54751969</v>
      </c>
      <c r="W386">
        <v>42851969</v>
      </c>
      <c r="X386">
        <v>1880248031</v>
      </c>
      <c r="Z386" s="270" t="str">
        <f t="shared" si="49"/>
        <v>1</v>
      </c>
      <c r="AA386" s="265" t="str">
        <f t="shared" si="50"/>
        <v>1</v>
      </c>
      <c r="AB386" s="265" t="str">
        <f t="shared" si="51"/>
        <v>3</v>
      </c>
      <c r="AC386" s="273" t="s">
        <v>1463</v>
      </c>
      <c r="AD386" s="274" t="s">
        <v>1476</v>
      </c>
      <c r="AE386" s="240" t="s">
        <v>1499</v>
      </c>
    </row>
    <row r="387" spans="1:31" x14ac:dyDescent="0.25">
      <c r="A387" t="s">
        <v>624</v>
      </c>
      <c r="B387" t="str">
        <f t="shared" si="57"/>
        <v>28</v>
      </c>
      <c r="C387" s="95" t="str">
        <f t="shared" si="53"/>
        <v>006</v>
      </c>
      <c r="D387" t="str">
        <f t="shared" si="56"/>
        <v>EDU28006</v>
      </c>
      <c r="E387">
        <v>28</v>
      </c>
      <c r="F387">
        <v>8</v>
      </c>
      <c r="G387">
        <v>3</v>
      </c>
      <c r="H387">
        <v>22</v>
      </c>
      <c r="I387">
        <v>11</v>
      </c>
      <c r="J387">
        <v>3</v>
      </c>
      <c r="K387" s="96" t="s">
        <v>180</v>
      </c>
      <c r="L387">
        <v>4</v>
      </c>
      <c r="M387" t="s">
        <v>1197</v>
      </c>
      <c r="N387">
        <v>6936818060</v>
      </c>
      <c r="O387">
        <v>0</v>
      </c>
      <c r="P387">
        <v>0</v>
      </c>
      <c r="Q387">
        <v>0</v>
      </c>
      <c r="R387">
        <v>0</v>
      </c>
      <c r="S387" s="23">
        <v>6936818060</v>
      </c>
      <c r="T387">
        <v>6936818060</v>
      </c>
      <c r="U387" s="252">
        <v>6138962859</v>
      </c>
      <c r="V387" s="243">
        <v>402423524</v>
      </c>
      <c r="W387">
        <v>402423524</v>
      </c>
      <c r="X387">
        <v>6534394536</v>
      </c>
      <c r="Z387" s="270" t="str">
        <f t="shared" si="49"/>
        <v>1</v>
      </c>
      <c r="AA387" s="265" t="str">
        <f t="shared" si="50"/>
        <v>1</v>
      </c>
      <c r="AB387" s="265" t="str">
        <f t="shared" si="51"/>
        <v>3</v>
      </c>
      <c r="AC387" s="273" t="s">
        <v>1463</v>
      </c>
      <c r="AD387" s="274" t="s">
        <v>1476</v>
      </c>
      <c r="AE387" s="240" t="s">
        <v>1499</v>
      </c>
    </row>
    <row r="388" spans="1:31" x14ac:dyDescent="0.25">
      <c r="A388" t="s">
        <v>624</v>
      </c>
      <c r="B388" t="str">
        <f t="shared" si="57"/>
        <v>28</v>
      </c>
      <c r="C388" s="95" t="str">
        <f t="shared" si="53"/>
        <v>006</v>
      </c>
      <c r="D388" t="str">
        <f t="shared" si="56"/>
        <v>EDU28006</v>
      </c>
      <c r="E388">
        <v>28</v>
      </c>
      <c r="F388">
        <v>8</v>
      </c>
      <c r="G388">
        <v>3</v>
      </c>
      <c r="H388">
        <v>33</v>
      </c>
      <c r="I388">
        <v>11</v>
      </c>
      <c r="J388">
        <v>3</v>
      </c>
      <c r="K388" s="96" t="s">
        <v>180</v>
      </c>
      <c r="L388">
        <v>4</v>
      </c>
      <c r="M388" t="s">
        <v>1196</v>
      </c>
      <c r="N388">
        <v>447610000</v>
      </c>
      <c r="O388">
        <v>0</v>
      </c>
      <c r="P388">
        <v>67665796</v>
      </c>
      <c r="Q388">
        <v>0</v>
      </c>
      <c r="R388">
        <v>0</v>
      </c>
      <c r="S388" s="23">
        <v>515275796</v>
      </c>
      <c r="T388">
        <v>447610000</v>
      </c>
      <c r="U388" s="252">
        <v>0</v>
      </c>
      <c r="V388" s="243">
        <v>0</v>
      </c>
      <c r="W388">
        <v>0</v>
      </c>
      <c r="X388">
        <v>447610000</v>
      </c>
      <c r="Z388" s="270" t="str">
        <f t="shared" ref="Z388:Z451" si="58">LEFT(I388,1)</f>
        <v>1</v>
      </c>
      <c r="AA388" s="265" t="str">
        <f t="shared" ref="AA388:AA451" si="59">RIGHT(I388,1)</f>
        <v>1</v>
      </c>
      <c r="AB388" s="265" t="str">
        <f t="shared" ref="AB388:AB451" si="60">RIGHT(J388,2)</f>
        <v>3</v>
      </c>
      <c r="AC388" s="273" t="s">
        <v>1463</v>
      </c>
      <c r="AD388" s="274" t="s">
        <v>1476</v>
      </c>
      <c r="AE388" s="240" t="s">
        <v>1499</v>
      </c>
    </row>
    <row r="389" spans="1:31" x14ac:dyDescent="0.25">
      <c r="A389" t="s">
        <v>624</v>
      </c>
      <c r="B389" t="str">
        <f t="shared" si="57"/>
        <v>28</v>
      </c>
      <c r="C389" s="95" t="str">
        <f t="shared" si="53"/>
        <v>006</v>
      </c>
      <c r="D389" t="str">
        <f t="shared" si="56"/>
        <v>EDU28006</v>
      </c>
      <c r="E389">
        <v>28</v>
      </c>
      <c r="F389">
        <v>8</v>
      </c>
      <c r="G389">
        <v>3</v>
      </c>
      <c r="H389">
        <v>33</v>
      </c>
      <c r="I389">
        <v>11</v>
      </c>
      <c r="J389">
        <v>3</v>
      </c>
      <c r="K389" s="96" t="s">
        <v>180</v>
      </c>
      <c r="L389">
        <v>14</v>
      </c>
      <c r="M389" t="s">
        <v>1198</v>
      </c>
      <c r="N389">
        <v>3294000</v>
      </c>
      <c r="O389">
        <v>0</v>
      </c>
      <c r="P389">
        <v>0</v>
      </c>
      <c r="Q389">
        <v>0</v>
      </c>
      <c r="R389">
        <v>0</v>
      </c>
      <c r="S389" s="23">
        <v>3294000</v>
      </c>
      <c r="T389">
        <v>0</v>
      </c>
      <c r="U389" s="252">
        <v>0</v>
      </c>
      <c r="V389" s="243">
        <v>0</v>
      </c>
      <c r="W389">
        <v>0</v>
      </c>
      <c r="X389">
        <v>0</v>
      </c>
      <c r="Z389" s="270" t="str">
        <f t="shared" si="58"/>
        <v>1</v>
      </c>
      <c r="AA389" s="265" t="str">
        <f t="shared" si="59"/>
        <v>1</v>
      </c>
      <c r="AB389" s="265" t="str">
        <f t="shared" si="60"/>
        <v>3</v>
      </c>
      <c r="AC389" s="273" t="s">
        <v>1463</v>
      </c>
      <c r="AD389" s="274" t="s">
        <v>1476</v>
      </c>
      <c r="AE389" s="240" t="s">
        <v>1499</v>
      </c>
    </row>
    <row r="390" spans="1:31" x14ac:dyDescent="0.25">
      <c r="A390" t="s">
        <v>624</v>
      </c>
      <c r="B390" t="str">
        <f t="shared" si="57"/>
        <v>28</v>
      </c>
      <c r="C390" s="95" t="str">
        <f t="shared" si="53"/>
        <v>006</v>
      </c>
      <c r="D390" t="str">
        <f t="shared" si="56"/>
        <v>EDU28006</v>
      </c>
      <c r="E390">
        <v>28</v>
      </c>
      <c r="F390">
        <v>8</v>
      </c>
      <c r="G390">
        <v>3</v>
      </c>
      <c r="H390">
        <v>33</v>
      </c>
      <c r="I390">
        <v>11</v>
      </c>
      <c r="J390">
        <v>3</v>
      </c>
      <c r="K390" s="96" t="s">
        <v>180</v>
      </c>
      <c r="L390">
        <v>24</v>
      </c>
      <c r="M390" t="s">
        <v>1199</v>
      </c>
      <c r="N390">
        <v>2304156000</v>
      </c>
      <c r="O390">
        <v>0</v>
      </c>
      <c r="P390">
        <v>0</v>
      </c>
      <c r="Q390">
        <v>0</v>
      </c>
      <c r="R390">
        <v>0</v>
      </c>
      <c r="S390" s="23">
        <v>2304156000</v>
      </c>
      <c r="T390">
        <v>0</v>
      </c>
      <c r="U390" s="252">
        <v>0</v>
      </c>
      <c r="V390" s="243">
        <v>0</v>
      </c>
      <c r="W390">
        <v>0</v>
      </c>
      <c r="X390">
        <v>0</v>
      </c>
      <c r="Z390" s="270" t="str">
        <f t="shared" si="58"/>
        <v>1</v>
      </c>
      <c r="AA390" s="265" t="str">
        <f t="shared" si="59"/>
        <v>1</v>
      </c>
      <c r="AB390" s="265" t="str">
        <f t="shared" si="60"/>
        <v>3</v>
      </c>
      <c r="AC390" s="273" t="s">
        <v>1463</v>
      </c>
      <c r="AD390" s="274" t="s">
        <v>1476</v>
      </c>
      <c r="AE390" s="240" t="s">
        <v>1499</v>
      </c>
    </row>
    <row r="391" spans="1:31" x14ac:dyDescent="0.25">
      <c r="A391" t="s">
        <v>624</v>
      </c>
      <c r="B391" t="str">
        <f t="shared" si="57"/>
        <v>28</v>
      </c>
      <c r="C391" s="95" t="str">
        <f t="shared" si="53"/>
        <v>006</v>
      </c>
      <c r="D391" t="str">
        <f t="shared" si="56"/>
        <v>EDU28006</v>
      </c>
      <c r="E391">
        <v>28</v>
      </c>
      <c r="F391">
        <v>8</v>
      </c>
      <c r="G391">
        <v>3</v>
      </c>
      <c r="H391">
        <v>33</v>
      </c>
      <c r="I391">
        <v>11</v>
      </c>
      <c r="J391">
        <v>3</v>
      </c>
      <c r="K391" s="96" t="s">
        <v>180</v>
      </c>
      <c r="L391">
        <v>34</v>
      </c>
      <c r="M391" t="s">
        <v>1200</v>
      </c>
      <c r="N391">
        <v>356183000</v>
      </c>
      <c r="O391">
        <v>0</v>
      </c>
      <c r="P391">
        <v>0</v>
      </c>
      <c r="Q391">
        <v>0</v>
      </c>
      <c r="R391">
        <v>0</v>
      </c>
      <c r="S391" s="23">
        <v>356183000</v>
      </c>
      <c r="T391">
        <v>0</v>
      </c>
      <c r="U391" s="252">
        <v>0</v>
      </c>
      <c r="V391" s="243">
        <v>0</v>
      </c>
      <c r="W391">
        <v>0</v>
      </c>
      <c r="X391">
        <v>0</v>
      </c>
      <c r="Z391" s="270" t="str">
        <f t="shared" si="58"/>
        <v>1</v>
      </c>
      <c r="AA391" s="265" t="str">
        <f t="shared" si="59"/>
        <v>1</v>
      </c>
      <c r="AB391" s="265" t="str">
        <f t="shared" si="60"/>
        <v>3</v>
      </c>
      <c r="AC391" s="273" t="s">
        <v>1463</v>
      </c>
      <c r="AD391" s="274" t="s">
        <v>1476</v>
      </c>
      <c r="AE391" s="240" t="s">
        <v>1499</v>
      </c>
    </row>
    <row r="392" spans="1:31" x14ac:dyDescent="0.25">
      <c r="A392" t="s">
        <v>624</v>
      </c>
      <c r="B392" t="str">
        <f t="shared" si="57"/>
        <v>28</v>
      </c>
      <c r="C392" s="95" t="str">
        <f t="shared" si="53"/>
        <v>006</v>
      </c>
      <c r="D392" t="str">
        <f t="shared" si="56"/>
        <v>EDU28006</v>
      </c>
      <c r="E392">
        <v>28</v>
      </c>
      <c r="F392">
        <v>8</v>
      </c>
      <c r="G392">
        <v>3</v>
      </c>
      <c r="H392">
        <v>82</v>
      </c>
      <c r="I392">
        <v>11</v>
      </c>
      <c r="J392">
        <v>3</v>
      </c>
      <c r="K392" s="96" t="s">
        <v>180</v>
      </c>
      <c r="L392">
        <v>4</v>
      </c>
      <c r="M392" t="s">
        <v>1197</v>
      </c>
      <c r="N392">
        <v>0</v>
      </c>
      <c r="O392">
        <v>450743502.86000001</v>
      </c>
      <c r="P392">
        <v>0</v>
      </c>
      <c r="Q392">
        <v>0</v>
      </c>
      <c r="R392">
        <v>0</v>
      </c>
      <c r="S392" s="23">
        <v>450743502.86000001</v>
      </c>
      <c r="T392">
        <v>450743502</v>
      </c>
      <c r="U392" s="252">
        <v>0</v>
      </c>
      <c r="V392" s="243">
        <v>0</v>
      </c>
      <c r="W392">
        <v>0</v>
      </c>
      <c r="X392">
        <v>450743502</v>
      </c>
      <c r="Z392" s="270" t="str">
        <f t="shared" si="58"/>
        <v>1</v>
      </c>
      <c r="AA392" s="265" t="str">
        <f t="shared" si="59"/>
        <v>1</v>
      </c>
      <c r="AB392" s="265" t="str">
        <f t="shared" si="60"/>
        <v>3</v>
      </c>
      <c r="AC392" s="273" t="s">
        <v>1463</v>
      </c>
      <c r="AD392" s="274" t="s">
        <v>1476</v>
      </c>
      <c r="AE392" s="240" t="s">
        <v>1499</v>
      </c>
    </row>
    <row r="393" spans="1:31" x14ac:dyDescent="0.25">
      <c r="A393" t="s">
        <v>624</v>
      </c>
      <c r="B393" t="str">
        <f t="shared" si="57"/>
        <v>28</v>
      </c>
      <c r="C393" s="95" t="str">
        <f t="shared" si="53"/>
        <v>006</v>
      </c>
      <c r="D393" t="str">
        <f t="shared" si="56"/>
        <v>EDU28006</v>
      </c>
      <c r="E393">
        <v>28</v>
      </c>
      <c r="F393">
        <v>8</v>
      </c>
      <c r="G393">
        <v>3</v>
      </c>
      <c r="H393">
        <v>82</v>
      </c>
      <c r="I393">
        <v>11</v>
      </c>
      <c r="J393">
        <v>3</v>
      </c>
      <c r="K393" s="96" t="s">
        <v>180</v>
      </c>
      <c r="L393">
        <v>14</v>
      </c>
      <c r="M393" t="s">
        <v>1198</v>
      </c>
      <c r="N393">
        <v>0</v>
      </c>
      <c r="O393">
        <v>0</v>
      </c>
      <c r="P393">
        <v>0</v>
      </c>
      <c r="Q393">
        <v>0</v>
      </c>
      <c r="R393">
        <v>0</v>
      </c>
      <c r="S393" s="23">
        <v>0</v>
      </c>
      <c r="T393">
        <v>0</v>
      </c>
      <c r="U393" s="252">
        <v>0</v>
      </c>
      <c r="V393" s="243">
        <v>0</v>
      </c>
      <c r="W393">
        <v>0</v>
      </c>
      <c r="X393">
        <v>0</v>
      </c>
      <c r="Z393" s="270" t="str">
        <f t="shared" si="58"/>
        <v>1</v>
      </c>
      <c r="AA393" s="265" t="str">
        <f t="shared" si="59"/>
        <v>1</v>
      </c>
      <c r="AB393" s="265" t="str">
        <f t="shared" si="60"/>
        <v>3</v>
      </c>
      <c r="AC393" s="273" t="s">
        <v>1463</v>
      </c>
      <c r="AD393" s="274" t="s">
        <v>1476</v>
      </c>
      <c r="AE393" s="240" t="s">
        <v>1499</v>
      </c>
    </row>
    <row r="394" spans="1:31" x14ac:dyDescent="0.25">
      <c r="A394" t="s">
        <v>624</v>
      </c>
      <c r="B394" t="str">
        <f t="shared" si="57"/>
        <v>28</v>
      </c>
      <c r="C394" s="95" t="str">
        <f t="shared" si="53"/>
        <v>006</v>
      </c>
      <c r="D394" t="str">
        <f t="shared" si="56"/>
        <v>EDU28006</v>
      </c>
      <c r="E394">
        <v>28</v>
      </c>
      <c r="F394">
        <v>8</v>
      </c>
      <c r="G394">
        <v>3</v>
      </c>
      <c r="H394">
        <v>83</v>
      </c>
      <c r="I394">
        <v>11</v>
      </c>
      <c r="J394">
        <v>3</v>
      </c>
      <c r="K394" s="96" t="s">
        <v>180</v>
      </c>
      <c r="L394">
        <v>4</v>
      </c>
      <c r="M394" t="s">
        <v>1201</v>
      </c>
      <c r="N394">
        <v>50000000</v>
      </c>
      <c r="O394">
        <v>34605099</v>
      </c>
      <c r="P394">
        <v>0</v>
      </c>
      <c r="Q394">
        <v>0</v>
      </c>
      <c r="R394">
        <v>0</v>
      </c>
      <c r="S394" s="23">
        <v>84605099</v>
      </c>
      <c r="T394">
        <v>84605099</v>
      </c>
      <c r="U394" s="252">
        <v>0</v>
      </c>
      <c r="V394" s="243">
        <v>0</v>
      </c>
      <c r="W394">
        <v>0</v>
      </c>
      <c r="X394">
        <v>84605099</v>
      </c>
      <c r="Z394" s="270" t="str">
        <f t="shared" si="58"/>
        <v>1</v>
      </c>
      <c r="AA394" s="265" t="str">
        <f t="shared" si="59"/>
        <v>1</v>
      </c>
      <c r="AB394" s="265" t="str">
        <f t="shared" si="60"/>
        <v>3</v>
      </c>
      <c r="AC394" s="273" t="s">
        <v>1463</v>
      </c>
      <c r="AD394" s="274" t="s">
        <v>1476</v>
      </c>
      <c r="AE394" s="240" t="s">
        <v>1499</v>
      </c>
    </row>
    <row r="395" spans="1:31" x14ac:dyDescent="0.25">
      <c r="A395" t="s">
        <v>624</v>
      </c>
      <c r="B395" t="str">
        <f t="shared" si="57"/>
        <v>28</v>
      </c>
      <c r="C395" s="95" t="str">
        <f t="shared" si="53"/>
        <v>006</v>
      </c>
      <c r="D395" t="str">
        <f t="shared" si="56"/>
        <v>EDU28006</v>
      </c>
      <c r="E395">
        <v>28</v>
      </c>
      <c r="F395">
        <v>8</v>
      </c>
      <c r="G395">
        <v>3</v>
      </c>
      <c r="H395">
        <v>83</v>
      </c>
      <c r="I395">
        <v>11</v>
      </c>
      <c r="J395">
        <v>3</v>
      </c>
      <c r="K395" s="96" t="s">
        <v>180</v>
      </c>
      <c r="L395">
        <v>14</v>
      </c>
      <c r="M395" t="s">
        <v>1439</v>
      </c>
      <c r="N395">
        <v>0</v>
      </c>
      <c r="O395">
        <v>10835639</v>
      </c>
      <c r="P395">
        <v>0</v>
      </c>
      <c r="Q395">
        <v>0</v>
      </c>
      <c r="R395">
        <v>0</v>
      </c>
      <c r="S395" s="23">
        <v>10835639</v>
      </c>
      <c r="T395">
        <v>10835639</v>
      </c>
      <c r="U395" s="252">
        <v>0</v>
      </c>
      <c r="V395" s="243">
        <v>0</v>
      </c>
      <c r="W395">
        <v>0</v>
      </c>
      <c r="X395">
        <v>10835639</v>
      </c>
      <c r="Z395" s="270" t="str">
        <f t="shared" si="58"/>
        <v>1</v>
      </c>
      <c r="AA395" s="265" t="str">
        <f t="shared" si="59"/>
        <v>1</v>
      </c>
      <c r="AB395" s="265" t="str">
        <f t="shared" si="60"/>
        <v>3</v>
      </c>
      <c r="AC395" s="273" t="s">
        <v>1463</v>
      </c>
      <c r="AD395" s="274" t="s">
        <v>1476</v>
      </c>
      <c r="AE395" s="240" t="s">
        <v>1499</v>
      </c>
    </row>
    <row r="396" spans="1:31" x14ac:dyDescent="0.25">
      <c r="A396" t="s">
        <v>624</v>
      </c>
      <c r="B396" t="str">
        <f t="shared" si="57"/>
        <v>28</v>
      </c>
      <c r="C396" s="95" t="str">
        <f t="shared" si="53"/>
        <v>006</v>
      </c>
      <c r="D396" t="str">
        <f t="shared" si="56"/>
        <v>EDU28006</v>
      </c>
      <c r="E396">
        <v>28</v>
      </c>
      <c r="F396">
        <v>8</v>
      </c>
      <c r="G396">
        <v>3</v>
      </c>
      <c r="H396">
        <v>83</v>
      </c>
      <c r="I396">
        <v>11</v>
      </c>
      <c r="J396">
        <v>3</v>
      </c>
      <c r="K396" s="96" t="s">
        <v>180</v>
      </c>
      <c r="L396">
        <v>34</v>
      </c>
      <c r="M396" t="s">
        <v>1200</v>
      </c>
      <c r="N396">
        <v>0</v>
      </c>
      <c r="O396">
        <v>27939312</v>
      </c>
      <c r="P396">
        <v>0</v>
      </c>
      <c r="Q396">
        <v>0</v>
      </c>
      <c r="R396">
        <v>0</v>
      </c>
      <c r="S396" s="23">
        <v>27939312</v>
      </c>
      <c r="T396">
        <v>0</v>
      </c>
      <c r="U396" s="252">
        <v>0</v>
      </c>
      <c r="V396" s="243">
        <v>0</v>
      </c>
      <c r="W396">
        <v>0</v>
      </c>
      <c r="X396">
        <v>0</v>
      </c>
      <c r="Z396" s="270" t="str">
        <f t="shared" si="58"/>
        <v>1</v>
      </c>
      <c r="AA396" s="265" t="str">
        <f t="shared" si="59"/>
        <v>1</v>
      </c>
      <c r="AB396" s="265" t="str">
        <f t="shared" si="60"/>
        <v>3</v>
      </c>
      <c r="AC396" s="273" t="s">
        <v>1463</v>
      </c>
      <c r="AD396" s="274" t="s">
        <v>1476</v>
      </c>
      <c r="AE396" s="240" t="s">
        <v>1499</v>
      </c>
    </row>
    <row r="397" spans="1:31" x14ac:dyDescent="0.25">
      <c r="A397" t="s">
        <v>624</v>
      </c>
      <c r="B397" t="str">
        <f t="shared" si="57"/>
        <v>28</v>
      </c>
      <c r="C397" s="95" t="str">
        <f t="shared" si="53"/>
        <v>009</v>
      </c>
      <c r="D397" t="str">
        <f t="shared" si="56"/>
        <v>EDU28009</v>
      </c>
      <c r="E397">
        <v>28</v>
      </c>
      <c r="F397">
        <v>9</v>
      </c>
      <c r="G397">
        <v>3</v>
      </c>
      <c r="H397">
        <v>33</v>
      </c>
      <c r="I397">
        <v>11</v>
      </c>
      <c r="J397">
        <v>3</v>
      </c>
      <c r="K397" s="96" t="s">
        <v>165</v>
      </c>
      <c r="L397">
        <v>1</v>
      </c>
      <c r="M397" t="s">
        <v>1202</v>
      </c>
      <c r="N397">
        <v>1524964000</v>
      </c>
      <c r="O397">
        <v>0</v>
      </c>
      <c r="P397">
        <v>0</v>
      </c>
      <c r="Q397">
        <v>0</v>
      </c>
      <c r="R397">
        <v>1524964000</v>
      </c>
      <c r="S397" s="23">
        <v>0</v>
      </c>
      <c r="T397">
        <v>0</v>
      </c>
      <c r="U397" s="252">
        <v>0</v>
      </c>
      <c r="V397" s="243">
        <v>0</v>
      </c>
      <c r="W397">
        <v>0</v>
      </c>
      <c r="X397">
        <v>0</v>
      </c>
      <c r="Z397" s="270" t="str">
        <f t="shared" si="58"/>
        <v>1</v>
      </c>
      <c r="AA397" s="265" t="str">
        <f t="shared" si="59"/>
        <v>1</v>
      </c>
      <c r="AB397" s="265" t="str">
        <f t="shared" si="60"/>
        <v>3</v>
      </c>
      <c r="AC397" s="273" t="s">
        <v>1463</v>
      </c>
      <c r="AD397" s="274" t="s">
        <v>1476</v>
      </c>
      <c r="AE397" s="240" t="s">
        <v>1499</v>
      </c>
    </row>
    <row r="398" spans="1:31" x14ac:dyDescent="0.25">
      <c r="A398" t="s">
        <v>624</v>
      </c>
      <c r="B398" t="str">
        <f t="shared" si="57"/>
        <v>28</v>
      </c>
      <c r="C398" s="95" t="str">
        <f t="shared" si="53"/>
        <v>009</v>
      </c>
      <c r="D398" t="str">
        <f t="shared" si="56"/>
        <v>EDU28009</v>
      </c>
      <c r="E398">
        <v>28</v>
      </c>
      <c r="F398">
        <v>9</v>
      </c>
      <c r="G398">
        <v>3</v>
      </c>
      <c r="H398">
        <v>33</v>
      </c>
      <c r="I398">
        <v>11</v>
      </c>
      <c r="J398">
        <v>3</v>
      </c>
      <c r="K398" s="96" t="s">
        <v>165</v>
      </c>
      <c r="L398">
        <v>5</v>
      </c>
      <c r="M398" t="s">
        <v>1418</v>
      </c>
      <c r="N398">
        <v>0</v>
      </c>
      <c r="O398">
        <v>0</v>
      </c>
      <c r="P398">
        <v>1524964000</v>
      </c>
      <c r="Q398">
        <v>0</v>
      </c>
      <c r="R398">
        <v>0</v>
      </c>
      <c r="S398" s="23">
        <v>1524964000</v>
      </c>
      <c r="T398">
        <v>1189963980</v>
      </c>
      <c r="U398" s="252">
        <v>1189963980</v>
      </c>
      <c r="V398" s="243">
        <v>76102517</v>
      </c>
      <c r="W398">
        <v>0</v>
      </c>
      <c r="X398">
        <v>1113861463</v>
      </c>
      <c r="Z398" s="270" t="str">
        <f t="shared" si="58"/>
        <v>1</v>
      </c>
      <c r="AA398" s="265" t="str">
        <f t="shared" si="59"/>
        <v>1</v>
      </c>
      <c r="AB398" s="265" t="str">
        <f t="shared" si="60"/>
        <v>3</v>
      </c>
      <c r="AC398" s="273" t="s">
        <v>1463</v>
      </c>
      <c r="AD398" s="274" t="s">
        <v>1476</v>
      </c>
      <c r="AE398" s="240" t="s">
        <v>1499</v>
      </c>
    </row>
    <row r="399" spans="1:31" x14ac:dyDescent="0.25">
      <c r="A399" t="s">
        <v>624</v>
      </c>
      <c r="B399" t="str">
        <f t="shared" si="57"/>
        <v>28</v>
      </c>
      <c r="C399" s="95" t="str">
        <f t="shared" si="53"/>
        <v>009</v>
      </c>
      <c r="D399" t="str">
        <f t="shared" si="56"/>
        <v>EDU28009</v>
      </c>
      <c r="E399">
        <v>28</v>
      </c>
      <c r="F399">
        <v>10</v>
      </c>
      <c r="G399">
        <v>3</v>
      </c>
      <c r="H399">
        <v>33</v>
      </c>
      <c r="I399">
        <v>11</v>
      </c>
      <c r="J399">
        <v>3</v>
      </c>
      <c r="K399" s="96" t="s">
        <v>165</v>
      </c>
      <c r="L399">
        <v>5</v>
      </c>
      <c r="M399" t="s">
        <v>1203</v>
      </c>
      <c r="N399">
        <v>3911803000</v>
      </c>
      <c r="O399">
        <v>0</v>
      </c>
      <c r="P399">
        <v>0</v>
      </c>
      <c r="Q399">
        <v>0</v>
      </c>
      <c r="R399">
        <v>0</v>
      </c>
      <c r="S399" s="23">
        <v>3911803000</v>
      </c>
      <c r="T399">
        <v>1185160914</v>
      </c>
      <c r="U399" s="252">
        <v>1185160914</v>
      </c>
      <c r="V399" s="243">
        <v>1185160914</v>
      </c>
      <c r="W399">
        <v>1185160914</v>
      </c>
      <c r="X399">
        <v>0</v>
      </c>
      <c r="Z399" s="270" t="str">
        <f t="shared" si="58"/>
        <v>1</v>
      </c>
      <c r="AA399" s="265" t="str">
        <f t="shared" si="59"/>
        <v>1</v>
      </c>
      <c r="AB399" s="265" t="str">
        <f t="shared" si="60"/>
        <v>3</v>
      </c>
      <c r="AC399" s="273" t="s">
        <v>1463</v>
      </c>
      <c r="AD399" s="274" t="s">
        <v>1476</v>
      </c>
      <c r="AE399" s="240" t="s">
        <v>1499</v>
      </c>
    </row>
    <row r="400" spans="1:31" x14ac:dyDescent="0.25">
      <c r="A400" t="s">
        <v>624</v>
      </c>
      <c r="B400" t="str">
        <f t="shared" si="57"/>
        <v>28</v>
      </c>
      <c r="C400" s="95" t="str">
        <f t="shared" si="53"/>
        <v>009</v>
      </c>
      <c r="D400" t="str">
        <f t="shared" si="56"/>
        <v>EDU28009</v>
      </c>
      <c r="E400">
        <v>28</v>
      </c>
      <c r="F400">
        <v>11</v>
      </c>
      <c r="G400">
        <v>3</v>
      </c>
      <c r="H400">
        <v>33</v>
      </c>
      <c r="I400">
        <v>11</v>
      </c>
      <c r="J400">
        <v>3</v>
      </c>
      <c r="K400" s="96" t="s">
        <v>165</v>
      </c>
      <c r="L400">
        <v>1</v>
      </c>
      <c r="M400" t="s">
        <v>1204</v>
      </c>
      <c r="N400">
        <v>770517000</v>
      </c>
      <c r="O400">
        <v>0</v>
      </c>
      <c r="P400">
        <v>0</v>
      </c>
      <c r="Q400">
        <v>0</v>
      </c>
      <c r="R400">
        <v>0</v>
      </c>
      <c r="S400" s="23">
        <v>770517000</v>
      </c>
      <c r="T400">
        <v>0</v>
      </c>
      <c r="U400" s="252">
        <v>0</v>
      </c>
      <c r="V400" s="243">
        <v>0</v>
      </c>
      <c r="W400">
        <v>0</v>
      </c>
      <c r="X400">
        <v>0</v>
      </c>
      <c r="Z400" s="270" t="str">
        <f t="shared" si="58"/>
        <v>1</v>
      </c>
      <c r="AA400" s="265" t="str">
        <f t="shared" si="59"/>
        <v>1</v>
      </c>
      <c r="AB400" s="265" t="str">
        <f t="shared" si="60"/>
        <v>3</v>
      </c>
      <c r="AC400" s="273" t="s">
        <v>1463</v>
      </c>
      <c r="AD400" s="274" t="s">
        <v>1476</v>
      </c>
      <c r="AE400" s="240" t="s">
        <v>1499</v>
      </c>
    </row>
    <row r="401" spans="1:31" x14ac:dyDescent="0.25">
      <c r="A401" t="s">
        <v>624</v>
      </c>
      <c r="B401" t="str">
        <f t="shared" si="57"/>
        <v>28</v>
      </c>
      <c r="C401" s="95" t="str">
        <f t="shared" si="53"/>
        <v>009</v>
      </c>
      <c r="D401" t="str">
        <f t="shared" si="56"/>
        <v>EDU28009</v>
      </c>
      <c r="E401">
        <v>28</v>
      </c>
      <c r="F401">
        <v>12</v>
      </c>
      <c r="G401">
        <v>3</v>
      </c>
      <c r="H401">
        <v>33</v>
      </c>
      <c r="I401">
        <v>11</v>
      </c>
      <c r="J401">
        <v>3</v>
      </c>
      <c r="K401" s="96" t="s">
        <v>165</v>
      </c>
      <c r="L401">
        <v>5</v>
      </c>
      <c r="M401" t="s">
        <v>1419</v>
      </c>
      <c r="N401">
        <v>0</v>
      </c>
      <c r="O401">
        <v>0</v>
      </c>
      <c r="P401">
        <v>100000000</v>
      </c>
      <c r="Q401">
        <v>0</v>
      </c>
      <c r="R401">
        <v>0</v>
      </c>
      <c r="S401" s="23">
        <v>100000000</v>
      </c>
      <c r="T401">
        <v>86727819</v>
      </c>
      <c r="U401" s="252">
        <v>86727819</v>
      </c>
      <c r="V401" s="243">
        <v>0</v>
      </c>
      <c r="W401">
        <v>0</v>
      </c>
      <c r="X401">
        <v>86727819</v>
      </c>
      <c r="Z401" s="270" t="str">
        <f t="shared" si="58"/>
        <v>1</v>
      </c>
      <c r="AA401" s="265" t="str">
        <f t="shared" si="59"/>
        <v>1</v>
      </c>
      <c r="AB401" s="265" t="str">
        <f t="shared" si="60"/>
        <v>3</v>
      </c>
      <c r="AC401" s="273" t="s">
        <v>1463</v>
      </c>
      <c r="AD401" s="274" t="s">
        <v>1476</v>
      </c>
      <c r="AE401" s="240" t="s">
        <v>1499</v>
      </c>
    </row>
    <row r="402" spans="1:31" x14ac:dyDescent="0.25">
      <c r="A402" t="s">
        <v>624</v>
      </c>
      <c r="B402" t="str">
        <f t="shared" si="57"/>
        <v>28</v>
      </c>
      <c r="C402" s="95" t="str">
        <f t="shared" si="53"/>
        <v>009</v>
      </c>
      <c r="D402" t="str">
        <f t="shared" si="56"/>
        <v>EDU28009</v>
      </c>
      <c r="E402">
        <v>28</v>
      </c>
      <c r="F402">
        <v>12</v>
      </c>
      <c r="G402">
        <v>3</v>
      </c>
      <c r="H402">
        <v>33</v>
      </c>
      <c r="I402">
        <v>11</v>
      </c>
      <c r="J402">
        <v>3</v>
      </c>
      <c r="K402" s="96" t="s">
        <v>165</v>
      </c>
      <c r="L402">
        <v>24</v>
      </c>
      <c r="M402" t="s">
        <v>1205</v>
      </c>
      <c r="N402">
        <v>267500000</v>
      </c>
      <c r="O402">
        <v>0</v>
      </c>
      <c r="P402">
        <v>0</v>
      </c>
      <c r="Q402">
        <v>0</v>
      </c>
      <c r="R402">
        <v>0</v>
      </c>
      <c r="S402" s="23">
        <v>267500000</v>
      </c>
      <c r="T402">
        <v>205483697.91</v>
      </c>
      <c r="U402" s="252">
        <v>39140460.329999998</v>
      </c>
      <c r="V402" s="243">
        <v>15656190</v>
      </c>
      <c r="W402">
        <v>15656190</v>
      </c>
      <c r="X402">
        <v>189827507.91</v>
      </c>
      <c r="Z402" s="270" t="str">
        <f t="shared" si="58"/>
        <v>1</v>
      </c>
      <c r="AA402" s="265" t="str">
        <f t="shared" si="59"/>
        <v>1</v>
      </c>
      <c r="AB402" s="265" t="str">
        <f t="shared" si="60"/>
        <v>3</v>
      </c>
      <c r="AC402" s="273" t="s">
        <v>1463</v>
      </c>
      <c r="AD402" s="274" t="s">
        <v>1476</v>
      </c>
      <c r="AE402" s="240" t="s">
        <v>1499</v>
      </c>
    </row>
    <row r="403" spans="1:31" x14ac:dyDescent="0.25">
      <c r="A403" t="s">
        <v>624</v>
      </c>
      <c r="B403" t="str">
        <f t="shared" si="57"/>
        <v>28</v>
      </c>
      <c r="C403" s="95" t="str">
        <f t="shared" si="53"/>
        <v>009</v>
      </c>
      <c r="D403" t="str">
        <f t="shared" si="56"/>
        <v>EDU28009</v>
      </c>
      <c r="E403">
        <v>28</v>
      </c>
      <c r="F403">
        <v>12</v>
      </c>
      <c r="G403">
        <v>3</v>
      </c>
      <c r="H403">
        <v>33</v>
      </c>
      <c r="I403">
        <v>11</v>
      </c>
      <c r="J403">
        <v>3</v>
      </c>
      <c r="K403" s="96" t="s">
        <v>165</v>
      </c>
      <c r="L403">
        <v>25</v>
      </c>
      <c r="M403" t="s">
        <v>1206</v>
      </c>
      <c r="N403">
        <v>642000000</v>
      </c>
      <c r="O403">
        <v>0</v>
      </c>
      <c r="P403">
        <v>0</v>
      </c>
      <c r="Q403">
        <v>0</v>
      </c>
      <c r="R403">
        <v>0</v>
      </c>
      <c r="S403" s="23">
        <v>642000000</v>
      </c>
      <c r="T403">
        <v>641999999.39999998</v>
      </c>
      <c r="U403" s="252">
        <v>234370263.99999997</v>
      </c>
      <c r="V403" s="243">
        <v>47736906</v>
      </c>
      <c r="W403">
        <v>0</v>
      </c>
      <c r="X403">
        <v>594263093.39999998</v>
      </c>
      <c r="Z403" s="270" t="str">
        <f t="shared" si="58"/>
        <v>1</v>
      </c>
      <c r="AA403" s="265" t="str">
        <f t="shared" si="59"/>
        <v>1</v>
      </c>
      <c r="AB403" s="265" t="str">
        <f t="shared" si="60"/>
        <v>3</v>
      </c>
      <c r="AC403" s="273" t="s">
        <v>1463</v>
      </c>
      <c r="AD403" s="274" t="s">
        <v>1476</v>
      </c>
      <c r="AE403" s="240" t="s">
        <v>1499</v>
      </c>
    </row>
    <row r="404" spans="1:31" x14ac:dyDescent="0.25">
      <c r="A404" t="s">
        <v>624</v>
      </c>
      <c r="B404" t="str">
        <f t="shared" si="57"/>
        <v>28</v>
      </c>
      <c r="C404" s="95" t="str">
        <f t="shared" si="53"/>
        <v>009</v>
      </c>
      <c r="D404" t="str">
        <f t="shared" si="56"/>
        <v>EDU28009</v>
      </c>
      <c r="E404">
        <v>28</v>
      </c>
      <c r="F404">
        <v>12</v>
      </c>
      <c r="G404">
        <v>3</v>
      </c>
      <c r="H404">
        <v>33</v>
      </c>
      <c r="I404">
        <v>11</v>
      </c>
      <c r="J404">
        <v>3</v>
      </c>
      <c r="K404" s="96" t="s">
        <v>165</v>
      </c>
      <c r="L404">
        <v>31</v>
      </c>
      <c r="M404" t="s">
        <v>1207</v>
      </c>
      <c r="N404">
        <v>100000000</v>
      </c>
      <c r="O404">
        <v>0</v>
      </c>
      <c r="P404">
        <v>0</v>
      </c>
      <c r="Q404">
        <v>0</v>
      </c>
      <c r="R404">
        <v>100000000</v>
      </c>
      <c r="S404" s="23">
        <v>0</v>
      </c>
      <c r="T404">
        <v>0</v>
      </c>
      <c r="U404" s="252">
        <v>0</v>
      </c>
      <c r="V404" s="243">
        <v>0</v>
      </c>
      <c r="W404">
        <v>0</v>
      </c>
      <c r="X404">
        <v>0</v>
      </c>
      <c r="Z404" s="270" t="str">
        <f t="shared" si="58"/>
        <v>1</v>
      </c>
      <c r="AA404" s="265" t="str">
        <f t="shared" si="59"/>
        <v>1</v>
      </c>
      <c r="AB404" s="265" t="str">
        <f t="shared" si="60"/>
        <v>3</v>
      </c>
      <c r="AC404" s="273" t="s">
        <v>1463</v>
      </c>
      <c r="AD404" s="274" t="s">
        <v>1476</v>
      </c>
      <c r="AE404" s="240" t="s">
        <v>1499</v>
      </c>
    </row>
    <row r="405" spans="1:31" x14ac:dyDescent="0.25">
      <c r="A405" t="s">
        <v>624</v>
      </c>
      <c r="B405" t="str">
        <f t="shared" si="57"/>
        <v>28</v>
      </c>
      <c r="C405" s="95" t="str">
        <f t="shared" si="53"/>
        <v>009</v>
      </c>
      <c r="D405" t="str">
        <f t="shared" si="56"/>
        <v>EDU28009</v>
      </c>
      <c r="E405">
        <v>28</v>
      </c>
      <c r="F405">
        <v>12</v>
      </c>
      <c r="G405">
        <v>3</v>
      </c>
      <c r="H405">
        <v>33</v>
      </c>
      <c r="I405">
        <v>11</v>
      </c>
      <c r="J405">
        <v>3</v>
      </c>
      <c r="K405" s="96" t="s">
        <v>165</v>
      </c>
      <c r="L405">
        <v>55</v>
      </c>
      <c r="M405" t="s">
        <v>1208</v>
      </c>
      <c r="N405">
        <v>497770800</v>
      </c>
      <c r="O405">
        <v>0</v>
      </c>
      <c r="P405">
        <v>0</v>
      </c>
      <c r="Q405">
        <v>0</v>
      </c>
      <c r="R405">
        <v>0</v>
      </c>
      <c r="S405" s="23">
        <v>497770800</v>
      </c>
      <c r="T405">
        <v>263302473</v>
      </c>
      <c r="U405" s="252">
        <v>73302473</v>
      </c>
      <c r="V405" s="243">
        <v>0</v>
      </c>
      <c r="W405">
        <v>0</v>
      </c>
      <c r="X405">
        <v>263302473</v>
      </c>
      <c r="Z405" s="270" t="str">
        <f t="shared" si="58"/>
        <v>1</v>
      </c>
      <c r="AA405" s="265" t="str">
        <f t="shared" si="59"/>
        <v>1</v>
      </c>
      <c r="AB405" s="265" t="str">
        <f t="shared" si="60"/>
        <v>3</v>
      </c>
      <c r="AC405" s="273" t="s">
        <v>1463</v>
      </c>
      <c r="AD405" s="274" t="s">
        <v>1476</v>
      </c>
      <c r="AE405" s="240" t="s">
        <v>1499</v>
      </c>
    </row>
    <row r="406" spans="1:31" x14ac:dyDescent="0.25">
      <c r="A406" t="s">
        <v>624</v>
      </c>
      <c r="B406" t="str">
        <f t="shared" si="57"/>
        <v>28</v>
      </c>
      <c r="C406" s="95" t="str">
        <f t="shared" si="53"/>
        <v>011</v>
      </c>
      <c r="D406" t="str">
        <f t="shared" si="56"/>
        <v>EDU28011</v>
      </c>
      <c r="E406">
        <v>28</v>
      </c>
      <c r="F406">
        <v>13</v>
      </c>
      <c r="G406">
        <v>3</v>
      </c>
      <c r="H406">
        <v>81</v>
      </c>
      <c r="I406">
        <v>11</v>
      </c>
      <c r="J406">
        <v>3</v>
      </c>
      <c r="K406" s="96" t="s">
        <v>267</v>
      </c>
      <c r="L406">
        <v>3</v>
      </c>
      <c r="M406" t="s">
        <v>1209</v>
      </c>
      <c r="N406">
        <v>14000000</v>
      </c>
      <c r="O406">
        <v>0</v>
      </c>
      <c r="P406">
        <v>0</v>
      </c>
      <c r="Q406">
        <v>0</v>
      </c>
      <c r="R406">
        <v>0</v>
      </c>
      <c r="S406" s="23">
        <v>14000000</v>
      </c>
      <c r="T406">
        <v>11900000</v>
      </c>
      <c r="U406" s="252">
        <v>0</v>
      </c>
      <c r="V406" s="243">
        <v>0</v>
      </c>
      <c r="W406">
        <v>0</v>
      </c>
      <c r="X406">
        <v>11900000</v>
      </c>
      <c r="Z406" s="270" t="str">
        <f t="shared" si="58"/>
        <v>1</v>
      </c>
      <c r="AA406" s="265" t="str">
        <f t="shared" si="59"/>
        <v>1</v>
      </c>
      <c r="AB406" s="265" t="str">
        <f t="shared" si="60"/>
        <v>3</v>
      </c>
      <c r="AC406" s="273" t="s">
        <v>1463</v>
      </c>
      <c r="AD406" s="274" t="s">
        <v>1476</v>
      </c>
      <c r="AE406" s="240" t="s">
        <v>1499</v>
      </c>
    </row>
    <row r="407" spans="1:31" x14ac:dyDescent="0.25">
      <c r="A407" t="s">
        <v>624</v>
      </c>
      <c r="B407" t="str">
        <f t="shared" si="57"/>
        <v>28</v>
      </c>
      <c r="C407" s="95" t="str">
        <f t="shared" si="53"/>
        <v>011</v>
      </c>
      <c r="D407" t="str">
        <f t="shared" si="56"/>
        <v>EDU28011</v>
      </c>
      <c r="E407">
        <v>28</v>
      </c>
      <c r="F407">
        <v>13</v>
      </c>
      <c r="G407">
        <v>3</v>
      </c>
      <c r="H407">
        <v>81</v>
      </c>
      <c r="I407">
        <v>11</v>
      </c>
      <c r="J407">
        <v>3</v>
      </c>
      <c r="K407" s="96" t="s">
        <v>267</v>
      </c>
      <c r="L407">
        <v>4</v>
      </c>
      <c r="M407" t="s">
        <v>1209</v>
      </c>
      <c r="N407">
        <v>65000000</v>
      </c>
      <c r="O407">
        <v>0</v>
      </c>
      <c r="P407">
        <v>0</v>
      </c>
      <c r="Q407">
        <v>0</v>
      </c>
      <c r="R407">
        <v>0</v>
      </c>
      <c r="S407" s="23">
        <v>65000000</v>
      </c>
      <c r="T407">
        <v>6374000</v>
      </c>
      <c r="U407" s="252">
        <v>6000000</v>
      </c>
      <c r="V407" s="243">
        <v>6000000</v>
      </c>
      <c r="W407">
        <v>0</v>
      </c>
      <c r="X407">
        <v>374000</v>
      </c>
      <c r="Z407" s="270" t="str">
        <f t="shared" si="58"/>
        <v>1</v>
      </c>
      <c r="AA407" s="265" t="str">
        <f t="shared" si="59"/>
        <v>1</v>
      </c>
      <c r="AB407" s="265" t="str">
        <f t="shared" si="60"/>
        <v>3</v>
      </c>
      <c r="AC407" s="273" t="s">
        <v>1463</v>
      </c>
      <c r="AD407" s="274" t="s">
        <v>1476</v>
      </c>
      <c r="AE407" s="240" t="s">
        <v>1499</v>
      </c>
    </row>
    <row r="408" spans="1:31" x14ac:dyDescent="0.25">
      <c r="A408" t="s">
        <v>625</v>
      </c>
      <c r="B408" t="str">
        <f t="shared" si="57"/>
        <v>29</v>
      </c>
      <c r="C408" s="95" t="str">
        <f t="shared" si="53"/>
        <v>029</v>
      </c>
      <c r="D408" t="str">
        <f t="shared" si="56"/>
        <v>SOC29029</v>
      </c>
      <c r="E408">
        <v>29</v>
      </c>
      <c r="F408">
        <v>1</v>
      </c>
      <c r="G408">
        <v>3</v>
      </c>
      <c r="H408">
        <v>11</v>
      </c>
      <c r="I408">
        <v>13</v>
      </c>
      <c r="J408">
        <v>2</v>
      </c>
      <c r="K408" s="96" t="s">
        <v>242</v>
      </c>
      <c r="L408">
        <v>4</v>
      </c>
      <c r="M408" t="s">
        <v>1210</v>
      </c>
      <c r="N408">
        <v>32960000</v>
      </c>
      <c r="O408">
        <v>0</v>
      </c>
      <c r="P408">
        <v>0</v>
      </c>
      <c r="Q408">
        <v>0</v>
      </c>
      <c r="R408">
        <v>0</v>
      </c>
      <c r="S408" s="23">
        <v>32960000</v>
      </c>
      <c r="T408">
        <v>0</v>
      </c>
      <c r="U408" s="252">
        <v>0</v>
      </c>
      <c r="V408" s="243">
        <v>0</v>
      </c>
      <c r="W408">
        <v>0</v>
      </c>
      <c r="X408">
        <v>0</v>
      </c>
      <c r="Z408" s="270" t="str">
        <f t="shared" si="58"/>
        <v>1</v>
      </c>
      <c r="AA408" s="265" t="str">
        <f t="shared" si="59"/>
        <v>3</v>
      </c>
      <c r="AB408" s="265" t="str">
        <f t="shared" si="60"/>
        <v>2</v>
      </c>
      <c r="AC408" s="273" t="s">
        <v>1463</v>
      </c>
      <c r="AD408" s="287" t="s">
        <v>1473</v>
      </c>
      <c r="AE408" s="282" t="s">
        <v>1514</v>
      </c>
    </row>
    <row r="409" spans="1:31" x14ac:dyDescent="0.25">
      <c r="A409" t="s">
        <v>625</v>
      </c>
      <c r="B409" t="str">
        <f t="shared" si="57"/>
        <v>29</v>
      </c>
      <c r="C409" s="95" t="str">
        <f t="shared" si="53"/>
        <v>030</v>
      </c>
      <c r="D409" t="str">
        <f t="shared" si="56"/>
        <v>SOC29030</v>
      </c>
      <c r="E409">
        <v>29</v>
      </c>
      <c r="F409">
        <v>1</v>
      </c>
      <c r="G409">
        <v>3</v>
      </c>
      <c r="H409">
        <v>11</v>
      </c>
      <c r="I409">
        <v>13</v>
      </c>
      <c r="J409">
        <v>2</v>
      </c>
      <c r="K409" s="96" t="s">
        <v>244</v>
      </c>
      <c r="L409">
        <v>4</v>
      </c>
      <c r="M409" t="s">
        <v>1211</v>
      </c>
      <c r="N409">
        <v>245000000</v>
      </c>
      <c r="O409">
        <v>0</v>
      </c>
      <c r="P409">
        <v>0</v>
      </c>
      <c r="Q409">
        <v>0</v>
      </c>
      <c r="R409">
        <v>0</v>
      </c>
      <c r="S409" s="23">
        <v>245000000</v>
      </c>
      <c r="T409">
        <v>215000000</v>
      </c>
      <c r="U409" s="252">
        <v>215000000</v>
      </c>
      <c r="V409" s="243">
        <v>0</v>
      </c>
      <c r="W409">
        <v>0</v>
      </c>
      <c r="X409">
        <v>215000000</v>
      </c>
      <c r="Z409" s="270" t="str">
        <f t="shared" si="58"/>
        <v>1</v>
      </c>
      <c r="AA409" s="265" t="str">
        <f t="shared" si="59"/>
        <v>3</v>
      </c>
      <c r="AB409" s="265" t="str">
        <f t="shared" si="60"/>
        <v>2</v>
      </c>
      <c r="AC409" s="273" t="s">
        <v>1463</v>
      </c>
      <c r="AD409" s="287" t="s">
        <v>1473</v>
      </c>
      <c r="AE409" s="282" t="s">
        <v>1514</v>
      </c>
    </row>
    <row r="410" spans="1:31" x14ac:dyDescent="0.25">
      <c r="A410" t="s">
        <v>625</v>
      </c>
      <c r="B410" t="str">
        <f t="shared" si="57"/>
        <v>29</v>
      </c>
      <c r="C410" s="95" t="str">
        <f t="shared" si="53"/>
        <v>017</v>
      </c>
      <c r="D410" t="str">
        <f t="shared" si="56"/>
        <v>SOC29017</v>
      </c>
      <c r="E410">
        <v>29</v>
      </c>
      <c r="F410">
        <v>1</v>
      </c>
      <c r="G410">
        <v>3</v>
      </c>
      <c r="H410">
        <v>11</v>
      </c>
      <c r="I410">
        <v>13</v>
      </c>
      <c r="J410">
        <v>3</v>
      </c>
      <c r="K410" s="96" t="s">
        <v>115</v>
      </c>
      <c r="L410">
        <v>4</v>
      </c>
      <c r="M410" t="s">
        <v>1212</v>
      </c>
      <c r="N410">
        <v>85000000</v>
      </c>
      <c r="O410">
        <v>0</v>
      </c>
      <c r="P410">
        <v>0</v>
      </c>
      <c r="Q410">
        <v>0</v>
      </c>
      <c r="R410">
        <v>0</v>
      </c>
      <c r="S410" s="23">
        <v>85000000</v>
      </c>
      <c r="T410">
        <v>0</v>
      </c>
      <c r="U410" s="252">
        <v>0</v>
      </c>
      <c r="V410" s="243">
        <v>0</v>
      </c>
      <c r="W410">
        <v>0</v>
      </c>
      <c r="X410">
        <v>0</v>
      </c>
      <c r="Z410" s="270" t="str">
        <f t="shared" si="58"/>
        <v>1</v>
      </c>
      <c r="AA410" s="265" t="str">
        <f t="shared" si="59"/>
        <v>3</v>
      </c>
      <c r="AB410" s="265" t="str">
        <f t="shared" si="60"/>
        <v>3</v>
      </c>
      <c r="AC410" s="273" t="s">
        <v>1463</v>
      </c>
      <c r="AD410" s="274" t="s">
        <v>1473</v>
      </c>
      <c r="AE410" s="284" t="s">
        <v>1515</v>
      </c>
    </row>
    <row r="411" spans="1:31" x14ac:dyDescent="0.25">
      <c r="A411" t="s">
        <v>625</v>
      </c>
      <c r="B411" t="str">
        <f t="shared" si="57"/>
        <v>29</v>
      </c>
      <c r="C411" s="95" t="str">
        <f t="shared" si="53"/>
        <v>027</v>
      </c>
      <c r="D411" t="str">
        <f t="shared" si="56"/>
        <v>SOC29027</v>
      </c>
      <c r="E411">
        <v>29</v>
      </c>
      <c r="F411">
        <v>1</v>
      </c>
      <c r="G411">
        <v>3</v>
      </c>
      <c r="H411">
        <v>11</v>
      </c>
      <c r="I411">
        <v>13</v>
      </c>
      <c r="J411">
        <v>4</v>
      </c>
      <c r="K411" s="96" t="s">
        <v>93</v>
      </c>
      <c r="L411">
        <v>4</v>
      </c>
      <c r="M411" t="s">
        <v>1213</v>
      </c>
      <c r="N411">
        <v>50000000</v>
      </c>
      <c r="O411">
        <v>0</v>
      </c>
      <c r="P411">
        <v>0</v>
      </c>
      <c r="Q411">
        <v>0</v>
      </c>
      <c r="R411">
        <v>0</v>
      </c>
      <c r="S411" s="23">
        <v>50000000</v>
      </c>
      <c r="T411">
        <v>0</v>
      </c>
      <c r="U411" s="252">
        <v>0</v>
      </c>
      <c r="V411" s="243">
        <v>0</v>
      </c>
      <c r="W411">
        <v>0</v>
      </c>
      <c r="X411">
        <v>0</v>
      </c>
      <c r="Z411" s="270" t="str">
        <f t="shared" si="58"/>
        <v>1</v>
      </c>
      <c r="AA411" s="265" t="str">
        <f t="shared" si="59"/>
        <v>3</v>
      </c>
      <c r="AB411" s="265" t="str">
        <f t="shared" si="60"/>
        <v>4</v>
      </c>
      <c r="AC411" s="273" t="s">
        <v>1463</v>
      </c>
      <c r="AD411" s="274" t="s">
        <v>1473</v>
      </c>
      <c r="AE411" s="282" t="s">
        <v>1516</v>
      </c>
    </row>
    <row r="412" spans="1:31" x14ac:dyDescent="0.25">
      <c r="A412" t="s">
        <v>625</v>
      </c>
      <c r="B412" t="str">
        <f t="shared" si="57"/>
        <v>29</v>
      </c>
      <c r="C412" s="95" t="str">
        <f t="shared" si="53"/>
        <v>018</v>
      </c>
      <c r="D412" t="str">
        <f t="shared" si="56"/>
        <v>SOC29018</v>
      </c>
      <c r="E412">
        <v>29</v>
      </c>
      <c r="F412">
        <v>1</v>
      </c>
      <c r="G412">
        <v>3</v>
      </c>
      <c r="H412">
        <v>11</v>
      </c>
      <c r="I412">
        <v>13</v>
      </c>
      <c r="J412">
        <v>6</v>
      </c>
      <c r="K412" s="96" t="s">
        <v>111</v>
      </c>
      <c r="L412">
        <v>4</v>
      </c>
      <c r="M412" t="s">
        <v>1214</v>
      </c>
      <c r="N412">
        <v>50000000</v>
      </c>
      <c r="O412">
        <v>0</v>
      </c>
      <c r="P412">
        <v>0</v>
      </c>
      <c r="Q412">
        <v>0</v>
      </c>
      <c r="R412">
        <v>0</v>
      </c>
      <c r="S412" s="23">
        <v>50000000</v>
      </c>
      <c r="T412">
        <v>30000000</v>
      </c>
      <c r="U412" s="252">
        <v>0</v>
      </c>
      <c r="V412" s="243">
        <v>0</v>
      </c>
      <c r="W412">
        <v>0</v>
      </c>
      <c r="X412">
        <v>30000000</v>
      </c>
      <c r="Z412" s="270" t="str">
        <f t="shared" si="58"/>
        <v>1</v>
      </c>
      <c r="AA412" s="265" t="str">
        <f t="shared" si="59"/>
        <v>3</v>
      </c>
      <c r="AB412" s="265" t="str">
        <f t="shared" si="60"/>
        <v>6</v>
      </c>
      <c r="AC412" s="273" t="s">
        <v>1463</v>
      </c>
      <c r="AD412" s="274" t="s">
        <v>1473</v>
      </c>
      <c r="AE412" s="282" t="s">
        <v>1517</v>
      </c>
    </row>
    <row r="413" spans="1:31" x14ac:dyDescent="0.25">
      <c r="A413" t="s">
        <v>625</v>
      </c>
      <c r="B413" t="str">
        <f t="shared" si="57"/>
        <v>29</v>
      </c>
      <c r="C413" s="95" t="str">
        <f t="shared" si="53"/>
        <v>020</v>
      </c>
      <c r="D413" t="str">
        <f t="shared" si="56"/>
        <v>SOC29020</v>
      </c>
      <c r="E413">
        <v>29</v>
      </c>
      <c r="F413">
        <v>1</v>
      </c>
      <c r="G413">
        <v>3</v>
      </c>
      <c r="H413">
        <v>11</v>
      </c>
      <c r="I413">
        <v>13</v>
      </c>
      <c r="J413">
        <v>8</v>
      </c>
      <c r="K413" s="96" t="s">
        <v>236</v>
      </c>
      <c r="L413">
        <v>4</v>
      </c>
      <c r="M413" t="s">
        <v>1215</v>
      </c>
      <c r="N413">
        <v>300000000</v>
      </c>
      <c r="O413">
        <v>0</v>
      </c>
      <c r="P413">
        <v>0</v>
      </c>
      <c r="Q413">
        <v>0</v>
      </c>
      <c r="R413">
        <v>0</v>
      </c>
      <c r="S413" s="23">
        <v>300000000</v>
      </c>
      <c r="T413">
        <v>88267295</v>
      </c>
      <c r="U413" s="252">
        <v>88267295</v>
      </c>
      <c r="V413" s="243">
        <v>18965490</v>
      </c>
      <c r="W413">
        <v>18965490</v>
      </c>
      <c r="X413">
        <v>69301805</v>
      </c>
      <c r="Z413" s="270" t="str">
        <f t="shared" si="58"/>
        <v>1</v>
      </c>
      <c r="AA413" s="265" t="str">
        <f t="shared" si="59"/>
        <v>3</v>
      </c>
      <c r="AB413" s="265" t="str">
        <f t="shared" si="60"/>
        <v>8</v>
      </c>
      <c r="AC413" s="273" t="s">
        <v>1463</v>
      </c>
      <c r="AD413" s="274" t="s">
        <v>1473</v>
      </c>
      <c r="AE413" s="282" t="s">
        <v>1520</v>
      </c>
    </row>
    <row r="414" spans="1:31" x14ac:dyDescent="0.25">
      <c r="A414" t="s">
        <v>625</v>
      </c>
      <c r="B414" t="str">
        <f t="shared" si="57"/>
        <v>29</v>
      </c>
      <c r="C414" s="95" t="str">
        <f t="shared" si="53"/>
        <v>021</v>
      </c>
      <c r="D414" t="str">
        <f t="shared" si="56"/>
        <v>SOC29021</v>
      </c>
      <c r="E414">
        <v>29</v>
      </c>
      <c r="F414">
        <v>1</v>
      </c>
      <c r="G414">
        <v>3</v>
      </c>
      <c r="H414">
        <v>11</v>
      </c>
      <c r="I414">
        <v>13</v>
      </c>
      <c r="J414">
        <v>8</v>
      </c>
      <c r="K414" s="96" t="s">
        <v>231</v>
      </c>
      <c r="L414">
        <v>5</v>
      </c>
      <c r="M414" t="s">
        <v>1216</v>
      </c>
      <c r="N414">
        <v>120000000</v>
      </c>
      <c r="O414">
        <v>0</v>
      </c>
      <c r="P414">
        <v>0</v>
      </c>
      <c r="Q414">
        <v>0</v>
      </c>
      <c r="R414">
        <v>0</v>
      </c>
      <c r="S414" s="23">
        <v>120000000</v>
      </c>
      <c r="T414">
        <v>60000000</v>
      </c>
      <c r="U414" s="252">
        <v>34770954</v>
      </c>
      <c r="V414" s="243">
        <v>22312284</v>
      </c>
      <c r="W414">
        <v>22312284</v>
      </c>
      <c r="X414">
        <v>37687716</v>
      </c>
      <c r="Z414" s="270" t="str">
        <f t="shared" si="58"/>
        <v>1</v>
      </c>
      <c r="AA414" s="265" t="str">
        <f t="shared" si="59"/>
        <v>3</v>
      </c>
      <c r="AB414" s="265" t="str">
        <f t="shared" si="60"/>
        <v>8</v>
      </c>
      <c r="AC414" s="273" t="s">
        <v>1463</v>
      </c>
      <c r="AD414" s="274" t="s">
        <v>1473</v>
      </c>
      <c r="AE414" s="282" t="s">
        <v>1520</v>
      </c>
    </row>
    <row r="415" spans="1:31" x14ac:dyDescent="0.25">
      <c r="A415" t="s">
        <v>625</v>
      </c>
      <c r="B415" t="str">
        <f t="shared" si="57"/>
        <v>29</v>
      </c>
      <c r="C415" s="95" t="str">
        <f t="shared" ref="C415:C478" si="61">RIGHT(K415,3)</f>
        <v>102</v>
      </c>
      <c r="D415" t="str">
        <f t="shared" si="56"/>
        <v>SOC29102</v>
      </c>
      <c r="E415">
        <v>29</v>
      </c>
      <c r="F415">
        <v>1</v>
      </c>
      <c r="G415">
        <v>3</v>
      </c>
      <c r="H415">
        <v>11</v>
      </c>
      <c r="I415">
        <v>14</v>
      </c>
      <c r="J415">
        <v>2</v>
      </c>
      <c r="K415" s="96">
        <v>102</v>
      </c>
      <c r="L415">
        <v>5</v>
      </c>
      <c r="M415" t="s">
        <v>1217</v>
      </c>
      <c r="N415">
        <v>160000000</v>
      </c>
      <c r="O415">
        <v>0</v>
      </c>
      <c r="P415">
        <v>0</v>
      </c>
      <c r="Q415">
        <v>0</v>
      </c>
      <c r="R415">
        <v>160000000</v>
      </c>
      <c r="S415" s="23">
        <v>0</v>
      </c>
      <c r="T415">
        <v>0</v>
      </c>
      <c r="U415" s="252">
        <v>0</v>
      </c>
      <c r="V415" s="243">
        <v>0</v>
      </c>
      <c r="W415">
        <v>0</v>
      </c>
      <c r="X415">
        <v>0</v>
      </c>
      <c r="Z415" s="270" t="str">
        <f t="shared" si="58"/>
        <v>1</v>
      </c>
      <c r="AA415" s="265" t="str">
        <f t="shared" si="59"/>
        <v>4</v>
      </c>
      <c r="AB415" s="265" t="str">
        <f t="shared" si="60"/>
        <v>2</v>
      </c>
      <c r="AC415" s="273" t="s">
        <v>1463</v>
      </c>
      <c r="AD415" s="274" t="s">
        <v>1474</v>
      </c>
      <c r="AE415" s="283" t="s">
        <v>1522</v>
      </c>
    </row>
    <row r="416" spans="1:31" x14ac:dyDescent="0.25">
      <c r="A416" t="s">
        <v>625</v>
      </c>
      <c r="B416" t="str">
        <f t="shared" si="57"/>
        <v>29</v>
      </c>
      <c r="C416" s="95" t="str">
        <f t="shared" si="61"/>
        <v>076</v>
      </c>
      <c r="D416" t="str">
        <f t="shared" si="56"/>
        <v>SOC29076</v>
      </c>
      <c r="E416">
        <v>29</v>
      </c>
      <c r="F416">
        <v>1</v>
      </c>
      <c r="G416">
        <v>3</v>
      </c>
      <c r="H416">
        <v>11</v>
      </c>
      <c r="I416">
        <v>15</v>
      </c>
      <c r="J416">
        <v>1</v>
      </c>
      <c r="K416" s="96" t="s">
        <v>197</v>
      </c>
      <c r="L416">
        <v>4</v>
      </c>
      <c r="M416" t="s">
        <v>1218</v>
      </c>
      <c r="N416">
        <v>33000000</v>
      </c>
      <c r="O416">
        <v>0</v>
      </c>
      <c r="P416">
        <v>0</v>
      </c>
      <c r="Q416">
        <v>0</v>
      </c>
      <c r="R416">
        <v>0</v>
      </c>
      <c r="S416" s="23">
        <v>33000000</v>
      </c>
      <c r="T416">
        <v>28050000</v>
      </c>
      <c r="U416" s="252">
        <v>28050000</v>
      </c>
      <c r="V416" s="243">
        <v>15999810</v>
      </c>
      <c r="W416">
        <v>15999810</v>
      </c>
      <c r="X416">
        <v>12050190</v>
      </c>
      <c r="Z416" s="270" t="str">
        <f t="shared" si="58"/>
        <v>1</v>
      </c>
      <c r="AA416" s="265" t="str">
        <f t="shared" si="59"/>
        <v>5</v>
      </c>
      <c r="AB416" s="265" t="str">
        <f t="shared" si="60"/>
        <v>1</v>
      </c>
      <c r="AC416" s="273" t="s">
        <v>1463</v>
      </c>
      <c r="AD416" s="274" t="s">
        <v>1475</v>
      </c>
      <c r="AE416" s="282" t="s">
        <v>1523</v>
      </c>
    </row>
    <row r="417" spans="1:31" x14ac:dyDescent="0.25">
      <c r="A417" t="s">
        <v>625</v>
      </c>
      <c r="B417" t="str">
        <f t="shared" si="57"/>
        <v>29</v>
      </c>
      <c r="C417" s="95" t="str">
        <f t="shared" si="61"/>
        <v>084</v>
      </c>
      <c r="D417" t="str">
        <f t="shared" si="56"/>
        <v>SOC29084</v>
      </c>
      <c r="E417">
        <v>29</v>
      </c>
      <c r="F417">
        <v>1</v>
      </c>
      <c r="G417">
        <v>3</v>
      </c>
      <c r="H417">
        <v>11</v>
      </c>
      <c r="I417">
        <v>15</v>
      </c>
      <c r="J417">
        <v>2</v>
      </c>
      <c r="K417" s="96" t="s">
        <v>211</v>
      </c>
      <c r="L417">
        <v>4</v>
      </c>
      <c r="M417" t="s">
        <v>1219</v>
      </c>
      <c r="N417">
        <v>300000000</v>
      </c>
      <c r="O417">
        <v>0</v>
      </c>
      <c r="P417">
        <v>0</v>
      </c>
      <c r="Q417">
        <v>0</v>
      </c>
      <c r="R417">
        <v>0</v>
      </c>
      <c r="S417" s="23">
        <v>300000000</v>
      </c>
      <c r="T417">
        <v>300000000</v>
      </c>
      <c r="U417" s="252">
        <v>300000000</v>
      </c>
      <c r="V417" s="243">
        <v>44145260</v>
      </c>
      <c r="W417">
        <v>44145260</v>
      </c>
      <c r="X417">
        <v>255854740</v>
      </c>
      <c r="Z417" s="270" t="str">
        <f t="shared" si="58"/>
        <v>1</v>
      </c>
      <c r="AA417" s="265" t="str">
        <f t="shared" si="59"/>
        <v>5</v>
      </c>
      <c r="AB417" s="265" t="str">
        <f t="shared" si="60"/>
        <v>2</v>
      </c>
      <c r="AC417" s="273" t="s">
        <v>1463</v>
      </c>
      <c r="AD417" s="274" t="s">
        <v>1475</v>
      </c>
      <c r="AE417" s="283" t="s">
        <v>1524</v>
      </c>
    </row>
    <row r="418" spans="1:31" x14ac:dyDescent="0.25">
      <c r="A418" t="s">
        <v>625</v>
      </c>
      <c r="B418" t="str">
        <f t="shared" si="57"/>
        <v>29</v>
      </c>
      <c r="C418" s="95" t="str">
        <f t="shared" si="61"/>
        <v>081</v>
      </c>
      <c r="D418" t="str">
        <f t="shared" si="56"/>
        <v>SOC29081</v>
      </c>
      <c r="E418">
        <v>29</v>
      </c>
      <c r="F418">
        <v>1</v>
      </c>
      <c r="G418">
        <v>3</v>
      </c>
      <c r="H418">
        <v>11</v>
      </c>
      <c r="I418">
        <v>15</v>
      </c>
      <c r="J418">
        <v>3</v>
      </c>
      <c r="K418" s="96" t="s">
        <v>205</v>
      </c>
      <c r="L418">
        <v>80</v>
      </c>
      <c r="M418" t="s">
        <v>1220</v>
      </c>
      <c r="N418">
        <v>520000000</v>
      </c>
      <c r="O418">
        <v>0</v>
      </c>
      <c r="P418">
        <v>0</v>
      </c>
      <c r="Q418">
        <v>0</v>
      </c>
      <c r="R418">
        <v>0</v>
      </c>
      <c r="S418" s="23">
        <v>520000000</v>
      </c>
      <c r="T418">
        <v>442000000</v>
      </c>
      <c r="U418" s="252">
        <v>442000000</v>
      </c>
      <c r="V418" s="243">
        <v>442000000</v>
      </c>
      <c r="W418">
        <v>442000000</v>
      </c>
      <c r="X418">
        <v>0</v>
      </c>
      <c r="Z418" s="270" t="str">
        <f t="shared" si="58"/>
        <v>1</v>
      </c>
      <c r="AA418" s="265" t="str">
        <f t="shared" si="59"/>
        <v>5</v>
      </c>
      <c r="AB418" s="265" t="str">
        <f t="shared" si="60"/>
        <v>3</v>
      </c>
      <c r="AC418" s="273" t="s">
        <v>1463</v>
      </c>
      <c r="AD418" s="274" t="s">
        <v>1475</v>
      </c>
      <c r="AE418" s="282" t="s">
        <v>1525</v>
      </c>
    </row>
    <row r="419" spans="1:31" x14ac:dyDescent="0.25">
      <c r="A419" t="s">
        <v>625</v>
      </c>
      <c r="B419" t="str">
        <f t="shared" si="57"/>
        <v>29</v>
      </c>
      <c r="C419" s="95" t="str">
        <f t="shared" si="61"/>
        <v>082</v>
      </c>
      <c r="D419" t="str">
        <f t="shared" si="56"/>
        <v>SOC29082</v>
      </c>
      <c r="E419">
        <v>29</v>
      </c>
      <c r="F419">
        <v>1</v>
      </c>
      <c r="G419">
        <v>3</v>
      </c>
      <c r="H419">
        <v>11</v>
      </c>
      <c r="I419">
        <v>15</v>
      </c>
      <c r="J419">
        <v>3</v>
      </c>
      <c r="K419" s="96" t="s">
        <v>207</v>
      </c>
      <c r="L419">
        <v>4</v>
      </c>
      <c r="M419" t="s">
        <v>1221</v>
      </c>
      <c r="N419">
        <v>50000000</v>
      </c>
      <c r="O419">
        <v>0</v>
      </c>
      <c r="P419">
        <v>0</v>
      </c>
      <c r="Q419">
        <v>0</v>
      </c>
      <c r="R419">
        <v>0</v>
      </c>
      <c r="S419" s="23">
        <v>50000000</v>
      </c>
      <c r="T419">
        <v>42500000</v>
      </c>
      <c r="U419" s="252">
        <v>42500000</v>
      </c>
      <c r="V419" s="243">
        <v>12331000</v>
      </c>
      <c r="W419">
        <v>12331000</v>
      </c>
      <c r="X419">
        <v>30169000</v>
      </c>
      <c r="Z419" s="270" t="str">
        <f t="shared" si="58"/>
        <v>1</v>
      </c>
      <c r="AA419" s="265" t="str">
        <f t="shared" si="59"/>
        <v>5</v>
      </c>
      <c r="AB419" s="265" t="str">
        <f t="shared" si="60"/>
        <v>3</v>
      </c>
      <c r="AC419" s="273" t="s">
        <v>1463</v>
      </c>
      <c r="AD419" s="274" t="s">
        <v>1475</v>
      </c>
      <c r="AE419" s="282" t="s">
        <v>1525</v>
      </c>
    </row>
    <row r="420" spans="1:31" x14ac:dyDescent="0.25">
      <c r="A420" t="s">
        <v>625</v>
      </c>
      <c r="B420" t="str">
        <f t="shared" si="57"/>
        <v>29</v>
      </c>
      <c r="C420" s="95" t="str">
        <f t="shared" si="61"/>
        <v>079</v>
      </c>
      <c r="D420" t="str">
        <f t="shared" si="56"/>
        <v>SOC29079</v>
      </c>
      <c r="E420">
        <v>29</v>
      </c>
      <c r="F420">
        <v>1</v>
      </c>
      <c r="G420">
        <v>3</v>
      </c>
      <c r="H420">
        <v>11</v>
      </c>
      <c r="I420">
        <v>15</v>
      </c>
      <c r="J420">
        <v>4</v>
      </c>
      <c r="K420" s="96" t="s">
        <v>203</v>
      </c>
      <c r="L420">
        <v>4</v>
      </c>
      <c r="M420" t="s">
        <v>1222</v>
      </c>
      <c r="N420">
        <v>1483200000</v>
      </c>
      <c r="O420">
        <v>0</v>
      </c>
      <c r="P420">
        <v>0</v>
      </c>
      <c r="Q420">
        <v>0</v>
      </c>
      <c r="R420">
        <v>0</v>
      </c>
      <c r="S420" s="23">
        <v>1483200000</v>
      </c>
      <c r="T420">
        <v>1260720000</v>
      </c>
      <c r="U420" s="252">
        <v>1260720000</v>
      </c>
      <c r="V420" s="243">
        <v>243158164</v>
      </c>
      <c r="W420">
        <v>243158164</v>
      </c>
      <c r="X420">
        <v>1017561836</v>
      </c>
      <c r="Z420" s="270" t="str">
        <f t="shared" si="58"/>
        <v>1</v>
      </c>
      <c r="AA420" s="265" t="str">
        <f t="shared" si="59"/>
        <v>5</v>
      </c>
      <c r="AB420" s="265" t="str">
        <f t="shared" si="60"/>
        <v>4</v>
      </c>
      <c r="AC420" s="273" t="s">
        <v>1463</v>
      </c>
      <c r="AD420" s="274" t="s">
        <v>1475</v>
      </c>
      <c r="AE420" s="284" t="s">
        <v>1526</v>
      </c>
    </row>
    <row r="421" spans="1:31" x14ac:dyDescent="0.25">
      <c r="A421" t="s">
        <v>625</v>
      </c>
      <c r="B421" t="str">
        <f t="shared" si="57"/>
        <v>29</v>
      </c>
      <c r="C421" s="95" t="str">
        <f t="shared" si="61"/>
        <v>085</v>
      </c>
      <c r="D421" t="str">
        <f t="shared" si="56"/>
        <v>SOC29085</v>
      </c>
      <c r="E421">
        <v>29</v>
      </c>
      <c r="F421">
        <v>1</v>
      </c>
      <c r="G421">
        <v>3</v>
      </c>
      <c r="H421">
        <v>11</v>
      </c>
      <c r="I421">
        <v>21</v>
      </c>
      <c r="J421">
        <v>3</v>
      </c>
      <c r="K421" s="96" t="s">
        <v>160</v>
      </c>
      <c r="L421">
        <v>4</v>
      </c>
      <c r="M421" t="s">
        <v>1223</v>
      </c>
      <c r="N421">
        <v>110000000</v>
      </c>
      <c r="O421">
        <v>0</v>
      </c>
      <c r="P421">
        <v>0</v>
      </c>
      <c r="Q421">
        <v>0</v>
      </c>
      <c r="R421">
        <v>0</v>
      </c>
      <c r="S421" s="23">
        <v>110000000</v>
      </c>
      <c r="T421">
        <v>93500000</v>
      </c>
      <c r="U421" s="252">
        <v>93500000</v>
      </c>
      <c r="V421" s="243">
        <v>86503020</v>
      </c>
      <c r="W421">
        <v>86503020</v>
      </c>
      <c r="X421">
        <v>6996980</v>
      </c>
      <c r="Z421" s="270" t="str">
        <f t="shared" si="58"/>
        <v>2</v>
      </c>
      <c r="AA421" s="265" t="str">
        <f t="shared" si="59"/>
        <v>1</v>
      </c>
      <c r="AB421" s="265" t="str">
        <f t="shared" si="60"/>
        <v>3</v>
      </c>
      <c r="AC421" s="273" t="s">
        <v>1464</v>
      </c>
      <c r="AD421" s="274" t="s">
        <v>1477</v>
      </c>
      <c r="AE421" s="282" t="s">
        <v>1529</v>
      </c>
    </row>
    <row r="422" spans="1:31" x14ac:dyDescent="0.25">
      <c r="A422" t="s">
        <v>625</v>
      </c>
      <c r="B422" t="str">
        <f t="shared" si="57"/>
        <v>29</v>
      </c>
      <c r="C422" s="95" t="str">
        <f t="shared" si="61"/>
        <v>085</v>
      </c>
      <c r="D422" t="str">
        <f t="shared" si="56"/>
        <v>SOC29085</v>
      </c>
      <c r="E422">
        <v>29</v>
      </c>
      <c r="F422">
        <v>1</v>
      </c>
      <c r="G422">
        <v>3</v>
      </c>
      <c r="H422">
        <v>11</v>
      </c>
      <c r="I422">
        <v>21</v>
      </c>
      <c r="J422">
        <v>3</v>
      </c>
      <c r="K422" s="96" t="s">
        <v>160</v>
      </c>
      <c r="L422">
        <v>5</v>
      </c>
      <c r="M422" t="s">
        <v>1223</v>
      </c>
      <c r="N422">
        <v>290000000</v>
      </c>
      <c r="O422">
        <v>0</v>
      </c>
      <c r="P422">
        <v>0</v>
      </c>
      <c r="Q422">
        <v>0</v>
      </c>
      <c r="R422">
        <v>0</v>
      </c>
      <c r="S422" s="23">
        <v>290000000</v>
      </c>
      <c r="T422">
        <v>246500000</v>
      </c>
      <c r="U422" s="252">
        <v>246500000</v>
      </c>
      <c r="V422" s="243">
        <v>40000000</v>
      </c>
      <c r="W422">
        <v>40000000</v>
      </c>
      <c r="X422">
        <v>206500000</v>
      </c>
      <c r="Z422" s="270" t="str">
        <f t="shared" si="58"/>
        <v>2</v>
      </c>
      <c r="AA422" s="265" t="str">
        <f t="shared" si="59"/>
        <v>1</v>
      </c>
      <c r="AB422" s="265" t="str">
        <f t="shared" si="60"/>
        <v>3</v>
      </c>
      <c r="AC422" s="273" t="s">
        <v>1464</v>
      </c>
      <c r="AD422" s="274" t="s">
        <v>1477</v>
      </c>
      <c r="AE422" s="282" t="s">
        <v>1529</v>
      </c>
    </row>
    <row r="423" spans="1:31" x14ac:dyDescent="0.25">
      <c r="A423" t="s">
        <v>625</v>
      </c>
      <c r="B423" t="str">
        <f t="shared" si="57"/>
        <v>29</v>
      </c>
      <c r="C423" s="95" t="str">
        <f t="shared" si="61"/>
        <v>085</v>
      </c>
      <c r="D423" t="str">
        <f t="shared" si="56"/>
        <v>SOC29085</v>
      </c>
      <c r="E423">
        <v>29</v>
      </c>
      <c r="F423">
        <v>1</v>
      </c>
      <c r="G423">
        <v>3</v>
      </c>
      <c r="H423">
        <v>11</v>
      </c>
      <c r="I423">
        <v>21</v>
      </c>
      <c r="J423">
        <v>3</v>
      </c>
      <c r="K423" s="96" t="s">
        <v>160</v>
      </c>
      <c r="L423">
        <v>6</v>
      </c>
      <c r="M423" t="s">
        <v>1223</v>
      </c>
      <c r="N423">
        <v>224000000</v>
      </c>
      <c r="O423">
        <v>0</v>
      </c>
      <c r="P423">
        <v>0</v>
      </c>
      <c r="Q423">
        <v>0</v>
      </c>
      <c r="R423">
        <v>0</v>
      </c>
      <c r="S423" s="23">
        <v>224000000</v>
      </c>
      <c r="T423">
        <v>190400000</v>
      </c>
      <c r="U423" s="252">
        <v>190400000</v>
      </c>
      <c r="V423" s="243">
        <v>30000000</v>
      </c>
      <c r="W423">
        <v>30000000</v>
      </c>
      <c r="X423">
        <v>160400000</v>
      </c>
      <c r="Z423" s="270" t="str">
        <f t="shared" si="58"/>
        <v>2</v>
      </c>
      <c r="AA423" s="265" t="str">
        <f t="shared" si="59"/>
        <v>1</v>
      </c>
      <c r="AB423" s="265" t="str">
        <f t="shared" si="60"/>
        <v>3</v>
      </c>
      <c r="AC423" s="273" t="s">
        <v>1464</v>
      </c>
      <c r="AD423" s="274" t="s">
        <v>1477</v>
      </c>
      <c r="AE423" s="282" t="s">
        <v>1529</v>
      </c>
    </row>
    <row r="424" spans="1:31" x14ac:dyDescent="0.25">
      <c r="A424" t="s">
        <v>625</v>
      </c>
      <c r="B424" t="str">
        <f t="shared" si="57"/>
        <v>29</v>
      </c>
      <c r="C424" s="95" t="str">
        <f t="shared" si="61"/>
        <v>077</v>
      </c>
      <c r="D424" t="str">
        <f t="shared" si="56"/>
        <v>SOC29077</v>
      </c>
      <c r="E424">
        <v>29</v>
      </c>
      <c r="F424">
        <v>1</v>
      </c>
      <c r="G424">
        <v>3</v>
      </c>
      <c r="H424">
        <v>11</v>
      </c>
      <c r="I424">
        <v>31</v>
      </c>
      <c r="J424">
        <v>4</v>
      </c>
      <c r="K424" s="96" t="s">
        <v>199</v>
      </c>
      <c r="L424">
        <v>4</v>
      </c>
      <c r="M424" t="s">
        <v>1224</v>
      </c>
      <c r="N424">
        <v>100000000</v>
      </c>
      <c r="O424">
        <v>0</v>
      </c>
      <c r="P424">
        <v>0</v>
      </c>
      <c r="Q424">
        <v>0</v>
      </c>
      <c r="R424">
        <v>0</v>
      </c>
      <c r="S424" s="23">
        <v>100000000</v>
      </c>
      <c r="T424">
        <v>85000000</v>
      </c>
      <c r="U424" s="252">
        <v>85000000</v>
      </c>
      <c r="V424" s="243">
        <v>15000000</v>
      </c>
      <c r="W424">
        <v>15000000</v>
      </c>
      <c r="X424">
        <v>70000000</v>
      </c>
      <c r="Z424" s="270" t="str">
        <f t="shared" si="58"/>
        <v>3</v>
      </c>
      <c r="AA424" s="265" t="str">
        <f t="shared" si="59"/>
        <v>1</v>
      </c>
      <c r="AB424" s="265" t="str">
        <f t="shared" si="60"/>
        <v>4</v>
      </c>
      <c r="AC424" s="240" t="s">
        <v>1468</v>
      </c>
      <c r="AD424" s="274" t="s">
        <v>1482</v>
      </c>
      <c r="AE424" s="240" t="s">
        <v>1224</v>
      </c>
    </row>
    <row r="425" spans="1:31" ht="24" x14ac:dyDescent="0.25">
      <c r="A425" t="s">
        <v>625</v>
      </c>
      <c r="B425" t="str">
        <f t="shared" si="57"/>
        <v>29</v>
      </c>
      <c r="C425" s="95" t="str">
        <f t="shared" si="61"/>
        <v>086</v>
      </c>
      <c r="D425" t="str">
        <f t="shared" si="56"/>
        <v>SOC29086</v>
      </c>
      <c r="E425">
        <v>29</v>
      </c>
      <c r="F425">
        <v>1</v>
      </c>
      <c r="G425">
        <v>3</v>
      </c>
      <c r="H425">
        <v>11</v>
      </c>
      <c r="I425">
        <v>32</v>
      </c>
      <c r="J425">
        <v>2</v>
      </c>
      <c r="K425" s="96" t="s">
        <v>1332</v>
      </c>
      <c r="L425">
        <v>4</v>
      </c>
      <c r="M425" t="s">
        <v>1225</v>
      </c>
      <c r="N425">
        <v>370850000</v>
      </c>
      <c r="O425">
        <v>0</v>
      </c>
      <c r="P425">
        <v>0</v>
      </c>
      <c r="Q425">
        <v>0</v>
      </c>
      <c r="R425">
        <v>0</v>
      </c>
      <c r="S425" s="23">
        <v>370850000</v>
      </c>
      <c r="T425">
        <v>315222500</v>
      </c>
      <c r="U425" s="252">
        <v>315222500</v>
      </c>
      <c r="V425" s="243">
        <v>85281900</v>
      </c>
      <c r="W425">
        <v>85281900</v>
      </c>
      <c r="X425">
        <v>229940600</v>
      </c>
      <c r="Z425" s="270" t="str">
        <f t="shared" si="58"/>
        <v>3</v>
      </c>
      <c r="AA425" s="265" t="str">
        <f t="shared" si="59"/>
        <v>2</v>
      </c>
      <c r="AB425" s="265" t="str">
        <f t="shared" si="60"/>
        <v>2</v>
      </c>
      <c r="AC425" s="240" t="s">
        <v>1468</v>
      </c>
      <c r="AD425" s="274" t="s">
        <v>1483</v>
      </c>
      <c r="AE425" s="267" t="s">
        <v>1542</v>
      </c>
    </row>
    <row r="426" spans="1:31" ht="24" x14ac:dyDescent="0.25">
      <c r="A426" t="s">
        <v>625</v>
      </c>
      <c r="B426" t="str">
        <f t="shared" si="57"/>
        <v>29</v>
      </c>
      <c r="C426" s="95" t="str">
        <f t="shared" si="61"/>
        <v>086</v>
      </c>
      <c r="D426" t="str">
        <f t="shared" si="56"/>
        <v>SOC29086</v>
      </c>
      <c r="E426">
        <v>29</v>
      </c>
      <c r="F426">
        <v>1</v>
      </c>
      <c r="G426">
        <v>3</v>
      </c>
      <c r="H426">
        <v>11</v>
      </c>
      <c r="I426">
        <v>32</v>
      </c>
      <c r="J426">
        <v>2</v>
      </c>
      <c r="K426" s="96" t="s">
        <v>1332</v>
      </c>
      <c r="L426">
        <v>80</v>
      </c>
      <c r="M426" t="s">
        <v>1226</v>
      </c>
      <c r="N426">
        <v>1400000000</v>
      </c>
      <c r="O426">
        <v>0</v>
      </c>
      <c r="P426">
        <v>0</v>
      </c>
      <c r="Q426">
        <v>0</v>
      </c>
      <c r="R426">
        <v>0</v>
      </c>
      <c r="S426" s="23">
        <v>1400000000</v>
      </c>
      <c r="T426">
        <v>1190000000</v>
      </c>
      <c r="U426" s="252">
        <v>1190000000</v>
      </c>
      <c r="V426" s="243">
        <v>1190000000</v>
      </c>
      <c r="W426">
        <v>1190000000</v>
      </c>
      <c r="X426">
        <v>0</v>
      </c>
      <c r="Z426" s="270" t="str">
        <f t="shared" si="58"/>
        <v>3</v>
      </c>
      <c r="AA426" s="265" t="str">
        <f t="shared" si="59"/>
        <v>2</v>
      </c>
      <c r="AB426" s="265" t="str">
        <f t="shared" si="60"/>
        <v>2</v>
      </c>
      <c r="AC426" s="240" t="s">
        <v>1468</v>
      </c>
      <c r="AD426" s="274" t="s">
        <v>1483</v>
      </c>
      <c r="AE426" s="267" t="s">
        <v>1542</v>
      </c>
    </row>
    <row r="427" spans="1:31" ht="24" x14ac:dyDescent="0.25">
      <c r="A427" t="s">
        <v>625</v>
      </c>
      <c r="B427" t="str">
        <f t="shared" si="57"/>
        <v>29</v>
      </c>
      <c r="C427" s="95" t="str">
        <f t="shared" si="61"/>
        <v>022</v>
      </c>
      <c r="D427" t="str">
        <f t="shared" si="56"/>
        <v>SOC29022</v>
      </c>
      <c r="E427">
        <v>29</v>
      </c>
      <c r="F427">
        <v>1</v>
      </c>
      <c r="G427">
        <v>3</v>
      </c>
      <c r="H427">
        <v>11</v>
      </c>
      <c r="I427">
        <v>33</v>
      </c>
      <c r="J427">
        <v>1</v>
      </c>
      <c r="K427" s="96" t="s">
        <v>238</v>
      </c>
      <c r="L427">
        <v>4</v>
      </c>
      <c r="M427" t="s">
        <v>1227</v>
      </c>
      <c r="N427">
        <v>80000000</v>
      </c>
      <c r="O427">
        <v>0</v>
      </c>
      <c r="P427">
        <v>0</v>
      </c>
      <c r="Q427">
        <v>0</v>
      </c>
      <c r="R427">
        <v>0</v>
      </c>
      <c r="S427" s="23">
        <v>80000000</v>
      </c>
      <c r="T427">
        <v>70000000</v>
      </c>
      <c r="U427" s="252">
        <v>70000000</v>
      </c>
      <c r="V427" s="243">
        <v>0</v>
      </c>
      <c r="W427">
        <v>0</v>
      </c>
      <c r="X427">
        <v>70000000</v>
      </c>
      <c r="Z427" s="270" t="str">
        <f t="shared" si="58"/>
        <v>3</v>
      </c>
      <c r="AA427" s="265" t="str">
        <f t="shared" si="59"/>
        <v>3</v>
      </c>
      <c r="AB427" s="265" t="str">
        <f t="shared" si="60"/>
        <v>1</v>
      </c>
      <c r="AC427" s="277" t="s">
        <v>1468</v>
      </c>
      <c r="AD427" s="274" t="s">
        <v>1484</v>
      </c>
      <c r="AE427" s="274" t="s">
        <v>1543</v>
      </c>
    </row>
    <row r="428" spans="1:31" x14ac:dyDescent="0.25">
      <c r="A428" t="s">
        <v>625</v>
      </c>
      <c r="B428" t="str">
        <f t="shared" si="57"/>
        <v>29</v>
      </c>
      <c r="C428" s="95" t="str">
        <f t="shared" si="61"/>
        <v>023</v>
      </c>
      <c r="D428" t="str">
        <f t="shared" si="56"/>
        <v>SOC29023</v>
      </c>
      <c r="E428">
        <v>29</v>
      </c>
      <c r="F428">
        <v>1</v>
      </c>
      <c r="G428">
        <v>3</v>
      </c>
      <c r="H428">
        <v>11</v>
      </c>
      <c r="I428">
        <v>34</v>
      </c>
      <c r="J428">
        <v>2</v>
      </c>
      <c r="K428" s="96" t="s">
        <v>240</v>
      </c>
      <c r="L428">
        <v>5</v>
      </c>
      <c r="M428" t="s">
        <v>1228</v>
      </c>
      <c r="N428">
        <v>786000000</v>
      </c>
      <c r="O428">
        <v>0</v>
      </c>
      <c r="P428">
        <v>0</v>
      </c>
      <c r="Q428">
        <v>0</v>
      </c>
      <c r="R428">
        <v>0</v>
      </c>
      <c r="S428" s="23">
        <v>786000000</v>
      </c>
      <c r="T428">
        <v>664953500</v>
      </c>
      <c r="U428" s="252">
        <v>0</v>
      </c>
      <c r="V428" s="243">
        <v>0</v>
      </c>
      <c r="W428">
        <v>0</v>
      </c>
      <c r="X428">
        <v>664953500</v>
      </c>
      <c r="Z428" s="270" t="str">
        <f t="shared" si="58"/>
        <v>3</v>
      </c>
      <c r="AA428" s="265" t="str">
        <f t="shared" si="59"/>
        <v>4</v>
      </c>
      <c r="AB428" s="265" t="str">
        <f t="shared" si="60"/>
        <v>2</v>
      </c>
      <c r="AC428" s="240" t="s">
        <v>1468</v>
      </c>
      <c r="AD428" s="274" t="s">
        <v>1485</v>
      </c>
      <c r="AE428" s="240" t="s">
        <v>1545</v>
      </c>
    </row>
    <row r="429" spans="1:31" x14ac:dyDescent="0.25">
      <c r="A429" t="s">
        <v>625</v>
      </c>
      <c r="B429" t="str">
        <f t="shared" si="57"/>
        <v>29</v>
      </c>
      <c r="C429" s="95" t="str">
        <f t="shared" si="61"/>
        <v>025</v>
      </c>
      <c r="D429" t="str">
        <f t="shared" si="56"/>
        <v>SOC29025</v>
      </c>
      <c r="E429">
        <v>29</v>
      </c>
      <c r="F429">
        <v>1</v>
      </c>
      <c r="G429">
        <v>3</v>
      </c>
      <c r="H429">
        <v>11</v>
      </c>
      <c r="I429">
        <v>44</v>
      </c>
      <c r="J429">
        <v>1</v>
      </c>
      <c r="K429" s="96" t="s">
        <v>87</v>
      </c>
      <c r="L429">
        <v>2</v>
      </c>
      <c r="M429" t="s">
        <v>1229</v>
      </c>
      <c r="N429">
        <v>500000000</v>
      </c>
      <c r="O429">
        <v>0</v>
      </c>
      <c r="P429">
        <v>0</v>
      </c>
      <c r="Q429">
        <v>0</v>
      </c>
      <c r="R429">
        <v>160000000</v>
      </c>
      <c r="S429" s="23">
        <v>340000000</v>
      </c>
      <c r="T429">
        <v>0</v>
      </c>
      <c r="U429" s="252">
        <v>0</v>
      </c>
      <c r="V429" s="243">
        <v>0</v>
      </c>
      <c r="W429">
        <v>0</v>
      </c>
      <c r="X429">
        <v>0</v>
      </c>
      <c r="Z429" s="270" t="str">
        <f t="shared" si="58"/>
        <v>4</v>
      </c>
      <c r="AA429" s="265" t="str">
        <f t="shared" si="59"/>
        <v>4</v>
      </c>
      <c r="AB429" s="265" t="str">
        <f t="shared" si="60"/>
        <v>1</v>
      </c>
      <c r="AC429" s="272" t="s">
        <v>1469</v>
      </c>
      <c r="AD429" s="272" t="s">
        <v>1489</v>
      </c>
      <c r="AE429" s="240" t="s">
        <v>1555</v>
      </c>
    </row>
    <row r="430" spans="1:31" x14ac:dyDescent="0.25">
      <c r="A430" t="s">
        <v>625</v>
      </c>
      <c r="B430" t="str">
        <f t="shared" si="57"/>
        <v>29</v>
      </c>
      <c r="C430" s="95" t="str">
        <f t="shared" si="61"/>
        <v>025</v>
      </c>
      <c r="D430" t="str">
        <f t="shared" si="56"/>
        <v>SOC29025</v>
      </c>
      <c r="E430">
        <v>29</v>
      </c>
      <c r="F430">
        <v>1</v>
      </c>
      <c r="G430">
        <v>3</v>
      </c>
      <c r="H430">
        <v>11</v>
      </c>
      <c r="I430">
        <v>44</v>
      </c>
      <c r="J430">
        <v>1</v>
      </c>
      <c r="K430" s="96" t="s">
        <v>87</v>
      </c>
      <c r="L430">
        <v>3</v>
      </c>
      <c r="M430" t="s">
        <v>1229</v>
      </c>
      <c r="N430">
        <v>200000000</v>
      </c>
      <c r="O430">
        <v>0</v>
      </c>
      <c r="P430">
        <v>0</v>
      </c>
      <c r="Q430">
        <v>0</v>
      </c>
      <c r="R430">
        <v>0</v>
      </c>
      <c r="S430" s="23">
        <v>200000000</v>
      </c>
      <c r="T430">
        <v>0</v>
      </c>
      <c r="U430" s="252">
        <v>0</v>
      </c>
      <c r="V430" s="243">
        <v>0</v>
      </c>
      <c r="W430">
        <v>0</v>
      </c>
      <c r="X430">
        <v>0</v>
      </c>
      <c r="Z430" s="270" t="str">
        <f t="shared" si="58"/>
        <v>4</v>
      </c>
      <c r="AA430" s="265" t="str">
        <f t="shared" si="59"/>
        <v>4</v>
      </c>
      <c r="AB430" s="265" t="str">
        <f t="shared" si="60"/>
        <v>1</v>
      </c>
      <c r="AC430" s="272" t="s">
        <v>1469</v>
      </c>
      <c r="AD430" s="272" t="s">
        <v>1489</v>
      </c>
      <c r="AE430" s="240" t="s">
        <v>1555</v>
      </c>
    </row>
    <row r="431" spans="1:31" x14ac:dyDescent="0.25">
      <c r="A431" t="s">
        <v>625</v>
      </c>
      <c r="B431" t="str">
        <f t="shared" si="57"/>
        <v>29</v>
      </c>
      <c r="C431" s="95" t="str">
        <f t="shared" si="61"/>
        <v>025</v>
      </c>
      <c r="D431" t="str">
        <f t="shared" si="56"/>
        <v>SOC29025</v>
      </c>
      <c r="E431">
        <v>29</v>
      </c>
      <c r="F431">
        <v>1</v>
      </c>
      <c r="G431">
        <v>3</v>
      </c>
      <c r="H431">
        <v>11</v>
      </c>
      <c r="I431">
        <v>44</v>
      </c>
      <c r="J431">
        <v>1</v>
      </c>
      <c r="K431" s="96" t="s">
        <v>87</v>
      </c>
      <c r="L431">
        <v>4</v>
      </c>
      <c r="M431" t="s">
        <v>1229</v>
      </c>
      <c r="N431">
        <v>56000000</v>
      </c>
      <c r="O431">
        <v>0</v>
      </c>
      <c r="P431">
        <v>0</v>
      </c>
      <c r="Q431">
        <v>0</v>
      </c>
      <c r="R431">
        <v>0</v>
      </c>
      <c r="S431" s="23">
        <v>56000000</v>
      </c>
      <c r="T431">
        <v>0</v>
      </c>
      <c r="U431" s="252">
        <v>0</v>
      </c>
      <c r="V431" s="243">
        <v>0</v>
      </c>
      <c r="W431">
        <v>0</v>
      </c>
      <c r="X431">
        <v>0</v>
      </c>
      <c r="Z431" s="270" t="str">
        <f t="shared" si="58"/>
        <v>4</v>
      </c>
      <c r="AA431" s="265" t="str">
        <f t="shared" si="59"/>
        <v>4</v>
      </c>
      <c r="AB431" s="265" t="str">
        <f t="shared" si="60"/>
        <v>1</v>
      </c>
      <c r="AC431" s="272" t="s">
        <v>1469</v>
      </c>
      <c r="AD431" s="272" t="s">
        <v>1489</v>
      </c>
      <c r="AE431" s="240" t="s">
        <v>1555</v>
      </c>
    </row>
    <row r="432" spans="1:31" x14ac:dyDescent="0.25">
      <c r="A432" t="s">
        <v>625</v>
      </c>
      <c r="B432" t="str">
        <f t="shared" si="57"/>
        <v>29</v>
      </c>
      <c r="C432" s="95" t="str">
        <f t="shared" si="61"/>
        <v>026</v>
      </c>
      <c r="D432" t="str">
        <f t="shared" si="56"/>
        <v>SOC29026</v>
      </c>
      <c r="E432">
        <v>29</v>
      </c>
      <c r="F432">
        <v>1</v>
      </c>
      <c r="G432">
        <v>3</v>
      </c>
      <c r="H432">
        <v>11</v>
      </c>
      <c r="I432">
        <v>44</v>
      </c>
      <c r="J432">
        <v>1</v>
      </c>
      <c r="K432" s="96" t="s">
        <v>91</v>
      </c>
      <c r="L432">
        <v>4</v>
      </c>
      <c r="M432" t="s">
        <v>1230</v>
      </c>
      <c r="N432">
        <v>49000000</v>
      </c>
      <c r="O432">
        <v>0</v>
      </c>
      <c r="P432">
        <v>0</v>
      </c>
      <c r="Q432">
        <v>0</v>
      </c>
      <c r="R432">
        <v>0</v>
      </c>
      <c r="S432" s="23">
        <v>49000000</v>
      </c>
      <c r="T432">
        <v>2800000</v>
      </c>
      <c r="U432" s="252">
        <v>0</v>
      </c>
      <c r="V432" s="243">
        <v>0</v>
      </c>
      <c r="W432">
        <v>0</v>
      </c>
      <c r="X432">
        <v>2800000</v>
      </c>
      <c r="Z432" s="270" t="str">
        <f t="shared" si="58"/>
        <v>4</v>
      </c>
      <c r="AA432" s="265" t="str">
        <f t="shared" si="59"/>
        <v>4</v>
      </c>
      <c r="AB432" s="265" t="str">
        <f t="shared" si="60"/>
        <v>1</v>
      </c>
      <c r="AC432" s="272" t="s">
        <v>1469</v>
      </c>
      <c r="AD432" s="272" t="s">
        <v>1489</v>
      </c>
      <c r="AE432" s="240" t="s">
        <v>1555</v>
      </c>
    </row>
    <row r="433" spans="1:31" x14ac:dyDescent="0.25">
      <c r="A433" t="s">
        <v>625</v>
      </c>
      <c r="B433" t="str">
        <f t="shared" si="57"/>
        <v>29</v>
      </c>
      <c r="C433" s="95" t="str">
        <f t="shared" si="61"/>
        <v>026</v>
      </c>
      <c r="D433" t="str">
        <f t="shared" ref="D433:D496" si="62">CONCATENATE(A433,B433,C433)</f>
        <v>SOC29026</v>
      </c>
      <c r="E433">
        <v>29</v>
      </c>
      <c r="F433">
        <v>1</v>
      </c>
      <c r="G433">
        <v>3</v>
      </c>
      <c r="H433">
        <v>11</v>
      </c>
      <c r="I433">
        <v>44</v>
      </c>
      <c r="J433">
        <v>1</v>
      </c>
      <c r="K433" s="96" t="s">
        <v>91</v>
      </c>
      <c r="L433">
        <v>5</v>
      </c>
      <c r="M433" t="s">
        <v>1230</v>
      </c>
      <c r="N433">
        <v>289000000</v>
      </c>
      <c r="O433">
        <v>0</v>
      </c>
      <c r="P433">
        <v>0</v>
      </c>
      <c r="Q433">
        <v>0</v>
      </c>
      <c r="R433">
        <v>0</v>
      </c>
      <c r="S433" s="23">
        <v>289000000</v>
      </c>
      <c r="T433">
        <v>265604980</v>
      </c>
      <c r="U433" s="252">
        <v>265604980</v>
      </c>
      <c r="V433" s="243">
        <v>43933650</v>
      </c>
      <c r="W433">
        <v>29503250</v>
      </c>
      <c r="X433">
        <v>221671330</v>
      </c>
      <c r="Z433" s="270" t="str">
        <f t="shared" si="58"/>
        <v>4</v>
      </c>
      <c r="AA433" s="265" t="str">
        <f t="shared" si="59"/>
        <v>4</v>
      </c>
      <c r="AB433" s="265" t="str">
        <f t="shared" si="60"/>
        <v>1</v>
      </c>
      <c r="AC433" s="272" t="s">
        <v>1469</v>
      </c>
      <c r="AD433" s="272" t="s">
        <v>1489</v>
      </c>
      <c r="AE433" s="240" t="s">
        <v>1555</v>
      </c>
    </row>
    <row r="434" spans="1:31" x14ac:dyDescent="0.25">
      <c r="A434" t="s">
        <v>625</v>
      </c>
      <c r="B434" t="str">
        <f t="shared" si="57"/>
        <v>29</v>
      </c>
      <c r="C434" s="95" t="str">
        <f t="shared" si="61"/>
        <v>082</v>
      </c>
      <c r="D434" t="str">
        <f t="shared" si="62"/>
        <v>SOC29082</v>
      </c>
      <c r="E434">
        <v>29</v>
      </c>
      <c r="F434">
        <v>1</v>
      </c>
      <c r="G434">
        <v>3</v>
      </c>
      <c r="H434">
        <v>11</v>
      </c>
      <c r="I434">
        <v>44</v>
      </c>
      <c r="J434">
        <v>1</v>
      </c>
      <c r="K434" s="96" t="s">
        <v>207</v>
      </c>
      <c r="L434">
        <v>6</v>
      </c>
      <c r="M434" t="s">
        <v>1221</v>
      </c>
      <c r="N434">
        <v>30000000</v>
      </c>
      <c r="O434">
        <v>0</v>
      </c>
      <c r="P434">
        <v>0</v>
      </c>
      <c r="Q434">
        <v>0</v>
      </c>
      <c r="R434">
        <v>0</v>
      </c>
      <c r="S434" s="23">
        <v>30000000</v>
      </c>
      <c r="T434">
        <v>25500000</v>
      </c>
      <c r="U434" s="252">
        <v>25500000</v>
      </c>
      <c r="V434" s="243">
        <v>25500000</v>
      </c>
      <c r="W434">
        <v>25500000</v>
      </c>
      <c r="X434">
        <v>0</v>
      </c>
      <c r="Z434" s="270" t="str">
        <f t="shared" si="58"/>
        <v>4</v>
      </c>
      <c r="AA434" s="265" t="str">
        <f t="shared" si="59"/>
        <v>4</v>
      </c>
      <c r="AB434" s="265" t="str">
        <f t="shared" si="60"/>
        <v>1</v>
      </c>
      <c r="AC434" s="272" t="s">
        <v>1469</v>
      </c>
      <c r="AD434" s="272" t="s">
        <v>1489</v>
      </c>
      <c r="AE434" s="240" t="s">
        <v>1555</v>
      </c>
    </row>
    <row r="435" spans="1:31" x14ac:dyDescent="0.25">
      <c r="A435" t="s">
        <v>625</v>
      </c>
      <c r="B435" t="str">
        <f t="shared" si="57"/>
        <v>29</v>
      </c>
      <c r="C435" s="95" t="str">
        <f t="shared" si="61"/>
        <v>102</v>
      </c>
      <c r="D435" t="str">
        <f t="shared" si="62"/>
        <v>SOC29102</v>
      </c>
      <c r="E435">
        <v>29</v>
      </c>
      <c r="F435">
        <v>1</v>
      </c>
      <c r="G435">
        <v>3</v>
      </c>
      <c r="H435">
        <v>11</v>
      </c>
      <c r="I435">
        <v>44</v>
      </c>
      <c r="J435">
        <v>1</v>
      </c>
      <c r="K435">
        <v>102</v>
      </c>
      <c r="L435">
        <v>3</v>
      </c>
      <c r="M435" t="s">
        <v>1128</v>
      </c>
      <c r="N435">
        <v>17000000</v>
      </c>
      <c r="O435">
        <v>0</v>
      </c>
      <c r="P435">
        <v>0</v>
      </c>
      <c r="Q435">
        <v>0</v>
      </c>
      <c r="R435">
        <v>0</v>
      </c>
      <c r="S435" s="23">
        <v>17000000</v>
      </c>
      <c r="T435">
        <v>0</v>
      </c>
      <c r="U435" s="252">
        <v>0</v>
      </c>
      <c r="V435" s="243">
        <v>0</v>
      </c>
      <c r="W435">
        <v>0</v>
      </c>
      <c r="X435">
        <v>0</v>
      </c>
      <c r="Z435" s="270" t="str">
        <f t="shared" si="58"/>
        <v>4</v>
      </c>
      <c r="AA435" s="265" t="str">
        <f t="shared" si="59"/>
        <v>4</v>
      </c>
      <c r="AB435" s="265" t="str">
        <f t="shared" si="60"/>
        <v>1</v>
      </c>
      <c r="AC435" s="272" t="s">
        <v>1469</v>
      </c>
      <c r="AD435" s="272" t="s">
        <v>1489</v>
      </c>
      <c r="AE435" s="240" t="s">
        <v>1555</v>
      </c>
    </row>
    <row r="436" spans="1:31" x14ac:dyDescent="0.25">
      <c r="A436" t="s">
        <v>625</v>
      </c>
      <c r="B436" t="str">
        <f t="shared" si="57"/>
        <v>29</v>
      </c>
      <c r="C436" s="95" t="str">
        <f t="shared" si="61"/>
        <v>102</v>
      </c>
      <c r="D436" t="str">
        <f t="shared" si="62"/>
        <v>SOC29102</v>
      </c>
      <c r="E436">
        <v>29</v>
      </c>
      <c r="F436">
        <v>1</v>
      </c>
      <c r="G436">
        <v>3</v>
      </c>
      <c r="H436">
        <v>11</v>
      </c>
      <c r="I436">
        <v>44</v>
      </c>
      <c r="J436">
        <v>1</v>
      </c>
      <c r="K436" s="96">
        <v>102</v>
      </c>
      <c r="L436">
        <v>5</v>
      </c>
      <c r="M436" t="s">
        <v>1217</v>
      </c>
      <c r="N436">
        <v>0</v>
      </c>
      <c r="O436">
        <v>0</v>
      </c>
      <c r="P436">
        <v>160000000</v>
      </c>
      <c r="Q436">
        <v>0</v>
      </c>
      <c r="R436">
        <v>0</v>
      </c>
      <c r="S436" s="23">
        <v>160000000</v>
      </c>
      <c r="T436">
        <v>144000000</v>
      </c>
      <c r="U436" s="252">
        <v>144000000</v>
      </c>
      <c r="V436" s="243">
        <v>0</v>
      </c>
      <c r="W436">
        <v>0</v>
      </c>
      <c r="X436">
        <v>144000000</v>
      </c>
      <c r="Z436" s="270" t="str">
        <f t="shared" si="58"/>
        <v>4</v>
      </c>
      <c r="AA436" s="265" t="str">
        <f t="shared" si="59"/>
        <v>4</v>
      </c>
      <c r="AB436" s="265" t="str">
        <f t="shared" si="60"/>
        <v>1</v>
      </c>
      <c r="AC436" s="272" t="s">
        <v>1469</v>
      </c>
      <c r="AD436" s="272" t="s">
        <v>1489</v>
      </c>
      <c r="AE436" s="240" t="s">
        <v>1555</v>
      </c>
    </row>
    <row r="437" spans="1:31" x14ac:dyDescent="0.25">
      <c r="A437" t="s">
        <v>625</v>
      </c>
      <c r="B437" t="str">
        <f t="shared" si="57"/>
        <v>29</v>
      </c>
      <c r="C437" s="95" t="str">
        <f t="shared" si="61"/>
        <v>015</v>
      </c>
      <c r="D437" t="str">
        <f t="shared" si="62"/>
        <v>SOC29015</v>
      </c>
      <c r="E437">
        <v>29</v>
      </c>
      <c r="F437">
        <v>1</v>
      </c>
      <c r="G437">
        <v>3</v>
      </c>
      <c r="H437">
        <v>22</v>
      </c>
      <c r="I437">
        <v>13</v>
      </c>
      <c r="J437">
        <v>3</v>
      </c>
      <c r="K437" s="96" t="s">
        <v>109</v>
      </c>
      <c r="L437">
        <v>4</v>
      </c>
      <c r="M437" t="s">
        <v>1231</v>
      </c>
      <c r="N437">
        <v>750000000</v>
      </c>
      <c r="O437">
        <v>0</v>
      </c>
      <c r="P437">
        <v>0</v>
      </c>
      <c r="Q437">
        <v>0</v>
      </c>
      <c r="R437">
        <v>0</v>
      </c>
      <c r="S437" s="23">
        <v>750000000</v>
      </c>
      <c r="T437">
        <v>685645920</v>
      </c>
      <c r="U437" s="252">
        <v>685645920</v>
      </c>
      <c r="V437" s="243">
        <v>204888980</v>
      </c>
      <c r="W437">
        <v>204888980</v>
      </c>
      <c r="X437">
        <v>480756940</v>
      </c>
      <c r="Z437" s="270" t="str">
        <f t="shared" si="58"/>
        <v>1</v>
      </c>
      <c r="AA437" s="265" t="str">
        <f t="shared" si="59"/>
        <v>3</v>
      </c>
      <c r="AB437" s="265" t="str">
        <f t="shared" si="60"/>
        <v>3</v>
      </c>
      <c r="AC437" s="273" t="s">
        <v>1463</v>
      </c>
      <c r="AD437" s="274" t="s">
        <v>1473</v>
      </c>
      <c r="AE437" s="284" t="s">
        <v>1515</v>
      </c>
    </row>
    <row r="438" spans="1:31" x14ac:dyDescent="0.25">
      <c r="A438" t="s">
        <v>625</v>
      </c>
      <c r="B438" t="str">
        <f t="shared" si="57"/>
        <v>29</v>
      </c>
      <c r="C438" s="95" t="str">
        <f t="shared" si="61"/>
        <v>016</v>
      </c>
      <c r="D438" t="str">
        <f t="shared" si="62"/>
        <v>SOC29016</v>
      </c>
      <c r="E438">
        <v>29</v>
      </c>
      <c r="F438">
        <v>1</v>
      </c>
      <c r="G438">
        <v>3</v>
      </c>
      <c r="H438">
        <v>22</v>
      </c>
      <c r="I438">
        <v>13</v>
      </c>
      <c r="J438">
        <v>3</v>
      </c>
      <c r="K438" s="96" t="s">
        <v>113</v>
      </c>
      <c r="L438">
        <v>4</v>
      </c>
      <c r="M438" t="s">
        <v>1232</v>
      </c>
      <c r="N438">
        <v>1750000000</v>
      </c>
      <c r="O438">
        <v>0</v>
      </c>
      <c r="P438">
        <v>0</v>
      </c>
      <c r="Q438">
        <v>0</v>
      </c>
      <c r="R438">
        <v>0</v>
      </c>
      <c r="S438" s="23">
        <v>1750000000</v>
      </c>
      <c r="T438">
        <v>1473164227</v>
      </c>
      <c r="U438" s="252">
        <v>0</v>
      </c>
      <c r="V438" s="243">
        <v>0</v>
      </c>
      <c r="W438">
        <v>0</v>
      </c>
      <c r="X438">
        <v>1473164227</v>
      </c>
      <c r="Z438" s="270" t="str">
        <f t="shared" si="58"/>
        <v>1</v>
      </c>
      <c r="AA438" s="265" t="str">
        <f t="shared" si="59"/>
        <v>3</v>
      </c>
      <c r="AB438" s="265" t="str">
        <f t="shared" si="60"/>
        <v>3</v>
      </c>
      <c r="AC438" s="273" t="s">
        <v>1463</v>
      </c>
      <c r="AD438" s="274" t="s">
        <v>1473</v>
      </c>
      <c r="AE438" s="284" t="s">
        <v>1515</v>
      </c>
    </row>
    <row r="439" spans="1:31" x14ac:dyDescent="0.25">
      <c r="A439" t="s">
        <v>625</v>
      </c>
      <c r="B439" t="str">
        <f t="shared" si="57"/>
        <v>29</v>
      </c>
      <c r="C439" s="95" t="str">
        <f t="shared" si="61"/>
        <v>100</v>
      </c>
      <c r="D439" t="str">
        <f t="shared" si="62"/>
        <v>SOC29100</v>
      </c>
      <c r="E439">
        <v>29</v>
      </c>
      <c r="F439">
        <v>1</v>
      </c>
      <c r="G439">
        <v>3</v>
      </c>
      <c r="H439">
        <v>22</v>
      </c>
      <c r="I439">
        <v>15</v>
      </c>
      <c r="J439">
        <v>1</v>
      </c>
      <c r="K439">
        <v>100</v>
      </c>
      <c r="L439">
        <v>3</v>
      </c>
      <c r="M439" t="s">
        <v>1440</v>
      </c>
      <c r="N439">
        <v>0</v>
      </c>
      <c r="O439">
        <v>254528164</v>
      </c>
      <c r="P439">
        <v>0</v>
      </c>
      <c r="Q439">
        <v>0</v>
      </c>
      <c r="R439">
        <v>0</v>
      </c>
      <c r="S439" s="23">
        <v>254528164</v>
      </c>
      <c r="T439">
        <v>248274194</v>
      </c>
      <c r="U439" s="252">
        <v>248274194</v>
      </c>
      <c r="V439" s="243">
        <v>0</v>
      </c>
      <c r="W439">
        <v>0</v>
      </c>
      <c r="X439">
        <v>248274194</v>
      </c>
      <c r="Z439" s="270" t="str">
        <f t="shared" si="58"/>
        <v>1</v>
      </c>
      <c r="AA439" s="265" t="str">
        <f t="shared" si="59"/>
        <v>5</v>
      </c>
      <c r="AB439" s="265" t="str">
        <f t="shared" si="60"/>
        <v>1</v>
      </c>
      <c r="AC439" s="273" t="s">
        <v>1463</v>
      </c>
      <c r="AD439" s="274" t="s">
        <v>1475</v>
      </c>
      <c r="AE439" s="282" t="s">
        <v>1523</v>
      </c>
    </row>
    <row r="440" spans="1:31" x14ac:dyDescent="0.25">
      <c r="A440" t="s">
        <v>625</v>
      </c>
      <c r="B440" t="str">
        <f t="shared" si="57"/>
        <v>29</v>
      </c>
      <c r="C440" s="95" t="str">
        <f t="shared" si="61"/>
        <v>200</v>
      </c>
      <c r="D440" t="str">
        <f t="shared" si="62"/>
        <v>SOC29200</v>
      </c>
      <c r="E440">
        <v>29</v>
      </c>
      <c r="F440">
        <v>1</v>
      </c>
      <c r="G440">
        <v>3</v>
      </c>
      <c r="H440">
        <v>22</v>
      </c>
      <c r="I440">
        <v>15</v>
      </c>
      <c r="J440">
        <v>1</v>
      </c>
      <c r="K440">
        <v>200</v>
      </c>
      <c r="L440">
        <v>2</v>
      </c>
      <c r="M440" t="s">
        <v>1233</v>
      </c>
      <c r="N440">
        <v>0</v>
      </c>
      <c r="O440">
        <v>0</v>
      </c>
      <c r="P440">
        <v>85000000</v>
      </c>
      <c r="Q440">
        <v>0</v>
      </c>
      <c r="R440">
        <v>0</v>
      </c>
      <c r="S440" s="23">
        <v>85000000</v>
      </c>
      <c r="T440">
        <v>72250000</v>
      </c>
      <c r="U440" s="252">
        <v>72250000</v>
      </c>
      <c r="V440" s="243">
        <v>0</v>
      </c>
      <c r="W440">
        <v>0</v>
      </c>
      <c r="X440">
        <v>72250000</v>
      </c>
      <c r="Z440" s="270" t="str">
        <f t="shared" si="58"/>
        <v>1</v>
      </c>
      <c r="AA440" s="265" t="str">
        <f t="shared" si="59"/>
        <v>5</v>
      </c>
      <c r="AB440" s="265" t="str">
        <f t="shared" si="60"/>
        <v>1</v>
      </c>
      <c r="AC440" s="273" t="s">
        <v>1463</v>
      </c>
      <c r="AD440" s="274" t="s">
        <v>1475</v>
      </c>
      <c r="AE440" s="282" t="s">
        <v>1523</v>
      </c>
    </row>
    <row r="441" spans="1:31" x14ac:dyDescent="0.25">
      <c r="A441" t="s">
        <v>625</v>
      </c>
      <c r="B441" t="str">
        <f t="shared" si="57"/>
        <v>29</v>
      </c>
      <c r="C441" s="95" t="str">
        <f t="shared" si="61"/>
        <v>200</v>
      </c>
      <c r="D441" t="str">
        <f t="shared" si="62"/>
        <v>SOC29200</v>
      </c>
      <c r="E441">
        <v>29</v>
      </c>
      <c r="F441">
        <v>1</v>
      </c>
      <c r="G441">
        <v>3</v>
      </c>
      <c r="H441">
        <v>22</v>
      </c>
      <c r="I441">
        <v>15</v>
      </c>
      <c r="J441">
        <v>1</v>
      </c>
      <c r="K441">
        <v>200</v>
      </c>
      <c r="L441">
        <v>3</v>
      </c>
      <c r="M441" t="s">
        <v>1233</v>
      </c>
      <c r="N441">
        <v>0</v>
      </c>
      <c r="O441">
        <v>0</v>
      </c>
      <c r="P441">
        <v>115000000</v>
      </c>
      <c r="Q441">
        <v>0</v>
      </c>
      <c r="R441">
        <v>0</v>
      </c>
      <c r="S441" s="23">
        <v>115000000</v>
      </c>
      <c r="T441">
        <v>97750000</v>
      </c>
      <c r="U441" s="252">
        <v>97750000</v>
      </c>
      <c r="V441" s="243">
        <v>0</v>
      </c>
      <c r="W441">
        <v>0</v>
      </c>
      <c r="X441">
        <v>97750000</v>
      </c>
      <c r="Z441" s="270" t="str">
        <f t="shared" si="58"/>
        <v>1</v>
      </c>
      <c r="AA441" s="265" t="str">
        <f t="shared" si="59"/>
        <v>5</v>
      </c>
      <c r="AB441" s="265" t="str">
        <f t="shared" si="60"/>
        <v>1</v>
      </c>
      <c r="AC441" s="273" t="s">
        <v>1463</v>
      </c>
      <c r="AD441" s="274" t="s">
        <v>1475</v>
      </c>
      <c r="AE441" s="282" t="s">
        <v>1523</v>
      </c>
    </row>
    <row r="442" spans="1:31" x14ac:dyDescent="0.25">
      <c r="A442" t="s">
        <v>625</v>
      </c>
      <c r="B442" t="str">
        <f t="shared" si="57"/>
        <v>29</v>
      </c>
      <c r="C442" s="95" t="str">
        <f t="shared" si="61"/>
        <v>200</v>
      </c>
      <c r="D442" t="str">
        <f t="shared" si="62"/>
        <v>SOC29200</v>
      </c>
      <c r="E442">
        <v>29</v>
      </c>
      <c r="F442">
        <v>1</v>
      </c>
      <c r="G442">
        <v>3</v>
      </c>
      <c r="H442">
        <v>22</v>
      </c>
      <c r="I442">
        <v>15</v>
      </c>
      <c r="J442">
        <v>1</v>
      </c>
      <c r="K442" s="96">
        <v>200</v>
      </c>
      <c r="L442">
        <v>4</v>
      </c>
      <c r="M442" t="s">
        <v>1233</v>
      </c>
      <c r="N442">
        <v>200000000</v>
      </c>
      <c r="O442">
        <v>0</v>
      </c>
      <c r="P442">
        <v>0</v>
      </c>
      <c r="Q442">
        <v>0</v>
      </c>
      <c r="R442">
        <v>200000000</v>
      </c>
      <c r="S442" s="23">
        <v>0</v>
      </c>
      <c r="T442">
        <v>0</v>
      </c>
      <c r="U442" s="252">
        <v>0</v>
      </c>
      <c r="V442" s="243">
        <v>0</v>
      </c>
      <c r="W442">
        <v>0</v>
      </c>
      <c r="X442">
        <v>0</v>
      </c>
      <c r="Z442" s="270" t="str">
        <f t="shared" si="58"/>
        <v>1</v>
      </c>
      <c r="AA442" s="265" t="str">
        <f t="shared" si="59"/>
        <v>5</v>
      </c>
      <c r="AB442" s="265" t="str">
        <f t="shared" si="60"/>
        <v>1</v>
      </c>
      <c r="AC442" s="273" t="s">
        <v>1463</v>
      </c>
      <c r="AD442" s="274" t="s">
        <v>1475</v>
      </c>
      <c r="AE442" s="282" t="s">
        <v>1523</v>
      </c>
    </row>
    <row r="443" spans="1:31" x14ac:dyDescent="0.25">
      <c r="A443" t="s">
        <v>625</v>
      </c>
      <c r="B443" t="str">
        <f t="shared" si="57"/>
        <v>29</v>
      </c>
      <c r="C443" s="95" t="str">
        <f t="shared" si="61"/>
        <v>080</v>
      </c>
      <c r="D443" t="str">
        <f t="shared" si="62"/>
        <v>SOC29080</v>
      </c>
      <c r="E443">
        <v>29</v>
      </c>
      <c r="F443">
        <v>1</v>
      </c>
      <c r="G443">
        <v>3</v>
      </c>
      <c r="H443">
        <v>33</v>
      </c>
      <c r="I443">
        <v>15</v>
      </c>
      <c r="J443">
        <v>1</v>
      </c>
      <c r="K443" s="96" t="s">
        <v>1331</v>
      </c>
      <c r="L443">
        <v>4</v>
      </c>
      <c r="M443" t="s">
        <v>1234</v>
      </c>
      <c r="N443">
        <v>30000000</v>
      </c>
      <c r="O443">
        <v>0</v>
      </c>
      <c r="P443">
        <v>0</v>
      </c>
      <c r="Q443">
        <v>0</v>
      </c>
      <c r="R443">
        <v>0</v>
      </c>
      <c r="S443" s="23">
        <v>30000000</v>
      </c>
      <c r="T443">
        <v>25500000</v>
      </c>
      <c r="U443" s="252">
        <v>25500000</v>
      </c>
      <c r="V443" s="243">
        <v>8217600</v>
      </c>
      <c r="W443">
        <v>8217600</v>
      </c>
      <c r="X443">
        <v>17282400</v>
      </c>
      <c r="Z443" s="270" t="str">
        <f t="shared" si="58"/>
        <v>1</v>
      </c>
      <c r="AA443" s="265" t="str">
        <f t="shared" si="59"/>
        <v>5</v>
      </c>
      <c r="AB443" s="265" t="str">
        <f t="shared" si="60"/>
        <v>1</v>
      </c>
      <c r="AC443" s="273" t="s">
        <v>1463</v>
      </c>
      <c r="AD443" s="274" t="s">
        <v>1475</v>
      </c>
      <c r="AE443" s="282" t="s">
        <v>1523</v>
      </c>
    </row>
    <row r="444" spans="1:31" x14ac:dyDescent="0.25">
      <c r="A444" t="s">
        <v>625</v>
      </c>
      <c r="B444" t="str">
        <f t="shared" si="57"/>
        <v>29</v>
      </c>
      <c r="C444" s="95" t="str">
        <f t="shared" si="61"/>
        <v>081</v>
      </c>
      <c r="D444" t="str">
        <f t="shared" si="62"/>
        <v>SOC29081</v>
      </c>
      <c r="E444">
        <v>29</v>
      </c>
      <c r="F444">
        <v>1</v>
      </c>
      <c r="G444">
        <v>3</v>
      </c>
      <c r="H444">
        <v>33</v>
      </c>
      <c r="I444">
        <v>15</v>
      </c>
      <c r="J444">
        <v>3</v>
      </c>
      <c r="K444" s="96" t="s">
        <v>205</v>
      </c>
      <c r="L444">
        <v>4</v>
      </c>
      <c r="M444" t="s">
        <v>1235</v>
      </c>
      <c r="N444">
        <v>71286179</v>
      </c>
      <c r="O444">
        <v>0</v>
      </c>
      <c r="P444">
        <v>0</v>
      </c>
      <c r="Q444">
        <v>0</v>
      </c>
      <c r="R444">
        <v>0</v>
      </c>
      <c r="S444" s="23">
        <v>71286179</v>
      </c>
      <c r="T444">
        <v>60593252</v>
      </c>
      <c r="U444" s="252">
        <v>60593252</v>
      </c>
      <c r="V444" s="243">
        <v>14000000</v>
      </c>
      <c r="W444">
        <v>14000000</v>
      </c>
      <c r="X444">
        <v>46593252</v>
      </c>
      <c r="Z444" s="270" t="str">
        <f t="shared" si="58"/>
        <v>1</v>
      </c>
      <c r="AA444" s="265" t="str">
        <f t="shared" si="59"/>
        <v>5</v>
      </c>
      <c r="AB444" s="265" t="str">
        <f t="shared" si="60"/>
        <v>3</v>
      </c>
      <c r="AC444" s="273" t="s">
        <v>1463</v>
      </c>
      <c r="AD444" s="274" t="s">
        <v>1475</v>
      </c>
      <c r="AE444" s="282" t="s">
        <v>1525</v>
      </c>
    </row>
    <row r="445" spans="1:31" x14ac:dyDescent="0.25">
      <c r="A445" t="s">
        <v>625</v>
      </c>
      <c r="B445" t="str">
        <f t="shared" si="57"/>
        <v>29</v>
      </c>
      <c r="C445" s="95" t="str">
        <f t="shared" si="61"/>
        <v>082</v>
      </c>
      <c r="D445" t="str">
        <f t="shared" si="62"/>
        <v>SOC29082</v>
      </c>
      <c r="E445">
        <v>29</v>
      </c>
      <c r="F445">
        <v>1</v>
      </c>
      <c r="G445">
        <v>3</v>
      </c>
      <c r="H445">
        <v>33</v>
      </c>
      <c r="I445">
        <v>15</v>
      </c>
      <c r="J445">
        <v>3</v>
      </c>
      <c r="K445" s="96" t="s">
        <v>207</v>
      </c>
      <c r="L445">
        <v>4</v>
      </c>
      <c r="M445" t="s">
        <v>1221</v>
      </c>
      <c r="N445">
        <v>295000000</v>
      </c>
      <c r="O445">
        <v>0</v>
      </c>
      <c r="P445">
        <v>0</v>
      </c>
      <c r="Q445">
        <v>0</v>
      </c>
      <c r="R445">
        <v>0</v>
      </c>
      <c r="S445" s="23">
        <v>295000000</v>
      </c>
      <c r="T445">
        <v>234342000</v>
      </c>
      <c r="U445" s="252">
        <v>234342000</v>
      </c>
      <c r="V445" s="243">
        <v>60750000</v>
      </c>
      <c r="W445">
        <v>60750000</v>
      </c>
      <c r="X445">
        <v>173592000</v>
      </c>
      <c r="Z445" s="270" t="str">
        <f t="shared" si="58"/>
        <v>1</v>
      </c>
      <c r="AA445" s="265" t="str">
        <f t="shared" si="59"/>
        <v>5</v>
      </c>
      <c r="AB445" s="265" t="str">
        <f t="shared" si="60"/>
        <v>3</v>
      </c>
      <c r="AC445" s="273" t="s">
        <v>1463</v>
      </c>
      <c r="AD445" s="274" t="s">
        <v>1475</v>
      </c>
      <c r="AE445" s="282" t="s">
        <v>1525</v>
      </c>
    </row>
    <row r="446" spans="1:31" x14ac:dyDescent="0.25">
      <c r="A446" t="s">
        <v>625</v>
      </c>
      <c r="B446" t="str">
        <f t="shared" si="57"/>
        <v>29</v>
      </c>
      <c r="C446" s="95" t="str">
        <f t="shared" si="61"/>
        <v>083</v>
      </c>
      <c r="D446" t="str">
        <f t="shared" si="62"/>
        <v>SOC29083</v>
      </c>
      <c r="E446">
        <v>29</v>
      </c>
      <c r="F446">
        <v>1</v>
      </c>
      <c r="G446">
        <v>3</v>
      </c>
      <c r="H446">
        <v>33</v>
      </c>
      <c r="I446">
        <v>15</v>
      </c>
      <c r="J446">
        <v>3</v>
      </c>
      <c r="K446" s="96" t="s">
        <v>209</v>
      </c>
      <c r="L446">
        <v>4</v>
      </c>
      <c r="M446" t="s">
        <v>1236</v>
      </c>
      <c r="N446">
        <v>260000000</v>
      </c>
      <c r="O446">
        <v>0</v>
      </c>
      <c r="P446">
        <v>0</v>
      </c>
      <c r="Q446">
        <v>0</v>
      </c>
      <c r="R446">
        <v>0</v>
      </c>
      <c r="S446" s="23">
        <v>260000000</v>
      </c>
      <c r="T446">
        <v>221000841</v>
      </c>
      <c r="U446" s="252">
        <v>221000841</v>
      </c>
      <c r="V446" s="243">
        <v>62364626</v>
      </c>
      <c r="W446">
        <v>62364626</v>
      </c>
      <c r="X446">
        <v>158636215</v>
      </c>
      <c r="Z446" s="270" t="str">
        <f t="shared" si="58"/>
        <v>1</v>
      </c>
      <c r="AA446" s="265" t="str">
        <f t="shared" si="59"/>
        <v>5</v>
      </c>
      <c r="AB446" s="265" t="str">
        <f t="shared" si="60"/>
        <v>3</v>
      </c>
      <c r="AC446" s="273" t="s">
        <v>1463</v>
      </c>
      <c r="AD446" s="274" t="s">
        <v>1475</v>
      </c>
      <c r="AE446" s="282" t="s">
        <v>1525</v>
      </c>
    </row>
    <row r="447" spans="1:31" x14ac:dyDescent="0.25">
      <c r="A447" t="s">
        <v>625</v>
      </c>
      <c r="B447" t="str">
        <f t="shared" si="57"/>
        <v>29</v>
      </c>
      <c r="C447" s="95" t="str">
        <f t="shared" si="61"/>
        <v>076</v>
      </c>
      <c r="D447" t="str">
        <f t="shared" si="62"/>
        <v>SOC29076</v>
      </c>
      <c r="E447">
        <v>29</v>
      </c>
      <c r="F447">
        <v>1</v>
      </c>
      <c r="G447">
        <v>3</v>
      </c>
      <c r="H447">
        <v>81</v>
      </c>
      <c r="I447">
        <v>15</v>
      </c>
      <c r="J447">
        <v>1</v>
      </c>
      <c r="K447" s="96" t="s">
        <v>197</v>
      </c>
      <c r="L447">
        <v>4</v>
      </c>
      <c r="M447" t="s">
        <v>1237</v>
      </c>
      <c r="N447">
        <v>17000000</v>
      </c>
      <c r="O447">
        <v>0</v>
      </c>
      <c r="P447">
        <v>0</v>
      </c>
      <c r="Q447">
        <v>0</v>
      </c>
      <c r="R447">
        <v>0</v>
      </c>
      <c r="S447" s="23">
        <v>17000000</v>
      </c>
      <c r="T447">
        <v>0</v>
      </c>
      <c r="U447" s="252">
        <v>0</v>
      </c>
      <c r="V447" s="243">
        <v>0</v>
      </c>
      <c r="W447">
        <v>0</v>
      </c>
      <c r="X447">
        <v>0</v>
      </c>
      <c r="Z447" s="270" t="str">
        <f t="shared" si="58"/>
        <v>1</v>
      </c>
      <c r="AA447" s="265" t="str">
        <f t="shared" si="59"/>
        <v>5</v>
      </c>
      <c r="AB447" s="265" t="str">
        <f t="shared" si="60"/>
        <v>1</v>
      </c>
      <c r="AC447" s="273" t="s">
        <v>1463</v>
      </c>
      <c r="AD447" s="274" t="s">
        <v>1475</v>
      </c>
      <c r="AE447" s="282" t="s">
        <v>1523</v>
      </c>
    </row>
    <row r="448" spans="1:31" x14ac:dyDescent="0.25">
      <c r="A448" t="s">
        <v>625</v>
      </c>
      <c r="B448" t="str">
        <f t="shared" si="57"/>
        <v>29</v>
      </c>
      <c r="C448" s="95" t="str">
        <f t="shared" si="61"/>
        <v>082</v>
      </c>
      <c r="D448" t="str">
        <f t="shared" si="62"/>
        <v>SOC29082</v>
      </c>
      <c r="E448">
        <v>29</v>
      </c>
      <c r="F448">
        <v>1</v>
      </c>
      <c r="G448">
        <v>3</v>
      </c>
      <c r="H448">
        <v>81</v>
      </c>
      <c r="I448">
        <v>15</v>
      </c>
      <c r="J448">
        <v>3</v>
      </c>
      <c r="K448" s="96" t="s">
        <v>207</v>
      </c>
      <c r="L448">
        <v>4</v>
      </c>
      <c r="M448" t="s">
        <v>1221</v>
      </c>
      <c r="N448">
        <v>500000000</v>
      </c>
      <c r="O448">
        <v>0</v>
      </c>
      <c r="P448">
        <v>0</v>
      </c>
      <c r="Q448">
        <v>0</v>
      </c>
      <c r="R448">
        <v>0</v>
      </c>
      <c r="S448" s="23">
        <v>500000000</v>
      </c>
      <c r="T448">
        <v>375000000</v>
      </c>
      <c r="U448" s="252">
        <v>375000000</v>
      </c>
      <c r="V448" s="243">
        <v>141750001</v>
      </c>
      <c r="W448">
        <v>141750001</v>
      </c>
      <c r="X448">
        <v>233249999</v>
      </c>
      <c r="Z448" s="270" t="str">
        <f t="shared" si="58"/>
        <v>1</v>
      </c>
      <c r="AA448" s="265" t="str">
        <f t="shared" si="59"/>
        <v>5</v>
      </c>
      <c r="AB448" s="265" t="str">
        <f t="shared" si="60"/>
        <v>3</v>
      </c>
      <c r="AC448" s="273" t="s">
        <v>1463</v>
      </c>
      <c r="AD448" s="274" t="s">
        <v>1475</v>
      </c>
      <c r="AE448" s="282" t="s">
        <v>1525</v>
      </c>
    </row>
    <row r="449" spans="1:31" x14ac:dyDescent="0.25">
      <c r="A449" t="s">
        <v>625</v>
      </c>
      <c r="B449" t="str">
        <f t="shared" si="57"/>
        <v>29</v>
      </c>
      <c r="C449" s="95" t="str">
        <f t="shared" si="61"/>
        <v>078</v>
      </c>
      <c r="D449" t="str">
        <f t="shared" si="62"/>
        <v>SOC29078</v>
      </c>
      <c r="E449">
        <v>29</v>
      </c>
      <c r="F449">
        <v>1</v>
      </c>
      <c r="G449">
        <v>3</v>
      </c>
      <c r="H449">
        <v>81</v>
      </c>
      <c r="I449">
        <v>15</v>
      </c>
      <c r="J449">
        <v>4</v>
      </c>
      <c r="K449" s="96" t="s">
        <v>201</v>
      </c>
      <c r="L449">
        <v>4</v>
      </c>
      <c r="M449" t="s">
        <v>1238</v>
      </c>
      <c r="N449">
        <v>15000000</v>
      </c>
      <c r="O449">
        <v>0</v>
      </c>
      <c r="P449">
        <v>0</v>
      </c>
      <c r="Q449">
        <v>0</v>
      </c>
      <c r="R449">
        <v>0</v>
      </c>
      <c r="S449" s="23">
        <v>15000000</v>
      </c>
      <c r="T449">
        <v>12750000</v>
      </c>
      <c r="U449" s="252">
        <v>12750000</v>
      </c>
      <c r="V449" s="243">
        <v>0</v>
      </c>
      <c r="W449">
        <v>0</v>
      </c>
      <c r="X449">
        <v>12750000</v>
      </c>
      <c r="Z449" s="270" t="str">
        <f t="shared" si="58"/>
        <v>1</v>
      </c>
      <c r="AA449" s="265" t="str">
        <f t="shared" si="59"/>
        <v>5</v>
      </c>
      <c r="AB449" s="265" t="str">
        <f t="shared" si="60"/>
        <v>4</v>
      </c>
      <c r="AC449" s="273" t="s">
        <v>1463</v>
      </c>
      <c r="AD449" s="274" t="s">
        <v>1475</v>
      </c>
      <c r="AE449" s="284" t="s">
        <v>1526</v>
      </c>
    </row>
    <row r="450" spans="1:31" ht="24" x14ac:dyDescent="0.25">
      <c r="A450" t="s">
        <v>625</v>
      </c>
      <c r="B450" t="str">
        <f t="shared" ref="B450:B474" si="63">RIGHT(E450,2)</f>
        <v>29</v>
      </c>
      <c r="C450" s="95" t="str">
        <f t="shared" si="61"/>
        <v>013</v>
      </c>
      <c r="D450" t="str">
        <f t="shared" si="62"/>
        <v>SOC29013</v>
      </c>
      <c r="E450">
        <v>29</v>
      </c>
      <c r="F450">
        <v>1</v>
      </c>
      <c r="G450">
        <v>3</v>
      </c>
      <c r="H450">
        <v>81</v>
      </c>
      <c r="I450">
        <v>32</v>
      </c>
      <c r="J450">
        <v>2</v>
      </c>
      <c r="K450" s="96" t="s">
        <v>270</v>
      </c>
      <c r="L450">
        <v>4</v>
      </c>
      <c r="M450" t="s">
        <v>1239</v>
      </c>
      <c r="N450">
        <v>25000000</v>
      </c>
      <c r="O450">
        <v>0</v>
      </c>
      <c r="P450">
        <v>0</v>
      </c>
      <c r="Q450">
        <v>0</v>
      </c>
      <c r="R450">
        <v>25000000</v>
      </c>
      <c r="S450" s="23">
        <v>0</v>
      </c>
      <c r="T450">
        <v>0</v>
      </c>
      <c r="U450" s="252">
        <v>0</v>
      </c>
      <c r="V450" s="243">
        <v>0</v>
      </c>
      <c r="W450">
        <v>0</v>
      </c>
      <c r="X450">
        <v>0</v>
      </c>
      <c r="Z450" s="270" t="str">
        <f t="shared" si="58"/>
        <v>3</v>
      </c>
      <c r="AA450" s="265" t="str">
        <f t="shared" si="59"/>
        <v>2</v>
      </c>
      <c r="AB450" s="265" t="str">
        <f t="shared" si="60"/>
        <v>2</v>
      </c>
      <c r="AC450" s="240" t="s">
        <v>1468</v>
      </c>
      <c r="AD450" s="274" t="s">
        <v>1483</v>
      </c>
      <c r="AE450" s="267" t="s">
        <v>1542</v>
      </c>
    </row>
    <row r="451" spans="1:31" x14ac:dyDescent="0.25">
      <c r="A451" t="s">
        <v>625</v>
      </c>
      <c r="B451" t="str">
        <f t="shared" si="63"/>
        <v>29</v>
      </c>
      <c r="C451" s="95" t="str">
        <f t="shared" si="61"/>
        <v>024</v>
      </c>
      <c r="D451" t="str">
        <f t="shared" si="62"/>
        <v>SOC29024</v>
      </c>
      <c r="E451">
        <v>29</v>
      </c>
      <c r="F451">
        <v>1</v>
      </c>
      <c r="G451">
        <v>3</v>
      </c>
      <c r="H451">
        <v>81</v>
      </c>
      <c r="I451">
        <v>44</v>
      </c>
      <c r="J451">
        <v>1</v>
      </c>
      <c r="K451" s="96" t="s">
        <v>89</v>
      </c>
      <c r="L451">
        <v>4</v>
      </c>
      <c r="M451" t="s">
        <v>1240</v>
      </c>
      <c r="N451">
        <v>78000000</v>
      </c>
      <c r="O451">
        <v>0</v>
      </c>
      <c r="P451">
        <v>0</v>
      </c>
      <c r="Q451">
        <v>0</v>
      </c>
      <c r="R451">
        <v>0</v>
      </c>
      <c r="S451" s="23">
        <v>78000000</v>
      </c>
      <c r="T451">
        <v>34103680</v>
      </c>
      <c r="U451" s="252">
        <v>34103680</v>
      </c>
      <c r="V451" s="243">
        <v>10641416</v>
      </c>
      <c r="W451">
        <v>10641416</v>
      </c>
      <c r="X451">
        <v>23462264</v>
      </c>
      <c r="Z451" s="270" t="str">
        <f t="shared" si="58"/>
        <v>4</v>
      </c>
      <c r="AA451" s="265" t="str">
        <f t="shared" si="59"/>
        <v>4</v>
      </c>
      <c r="AB451" s="265" t="str">
        <f t="shared" si="60"/>
        <v>1</v>
      </c>
      <c r="AC451" s="272" t="s">
        <v>1469</v>
      </c>
      <c r="AD451" s="272" t="s">
        <v>1489</v>
      </c>
      <c r="AE451" s="240" t="s">
        <v>1555</v>
      </c>
    </row>
    <row r="452" spans="1:31" x14ac:dyDescent="0.25">
      <c r="A452" t="s">
        <v>625</v>
      </c>
      <c r="B452" t="str">
        <f t="shared" si="63"/>
        <v>29</v>
      </c>
      <c r="C452" s="95" t="str">
        <f t="shared" si="61"/>
        <v>016</v>
      </c>
      <c r="D452" t="str">
        <f t="shared" si="62"/>
        <v>SOC29016</v>
      </c>
      <c r="E452">
        <v>29</v>
      </c>
      <c r="F452">
        <v>1</v>
      </c>
      <c r="G452">
        <v>3</v>
      </c>
      <c r="H452">
        <v>82</v>
      </c>
      <c r="I452">
        <v>13</v>
      </c>
      <c r="J452">
        <v>3</v>
      </c>
      <c r="K452" s="96" t="s">
        <v>113</v>
      </c>
      <c r="L452">
        <v>4</v>
      </c>
      <c r="M452" t="s">
        <v>1441</v>
      </c>
      <c r="N452">
        <v>0</v>
      </c>
      <c r="O452">
        <v>1241545950</v>
      </c>
      <c r="P452">
        <v>0</v>
      </c>
      <c r="Q452">
        <v>0</v>
      </c>
      <c r="R452">
        <v>0</v>
      </c>
      <c r="S452" s="23">
        <v>1241545950</v>
      </c>
      <c r="T452">
        <v>1241545950</v>
      </c>
      <c r="U452" s="252">
        <v>964800000</v>
      </c>
      <c r="V452" s="243">
        <v>0</v>
      </c>
      <c r="W452">
        <v>0</v>
      </c>
      <c r="X452">
        <v>1241545950</v>
      </c>
      <c r="Z452" s="270" t="str">
        <f t="shared" ref="Z452:Z515" si="64">LEFT(I452,1)</f>
        <v>1</v>
      </c>
      <c r="AA452" s="265" t="str">
        <f t="shared" ref="AA452:AA515" si="65">RIGHT(I452,1)</f>
        <v>3</v>
      </c>
      <c r="AB452" s="265" t="str">
        <f t="shared" ref="AB452:AB515" si="66">RIGHT(J452,2)</f>
        <v>3</v>
      </c>
      <c r="AC452" s="273" t="s">
        <v>1463</v>
      </c>
      <c r="AD452" s="274" t="s">
        <v>1473</v>
      </c>
      <c r="AE452" s="284" t="s">
        <v>1515</v>
      </c>
    </row>
    <row r="453" spans="1:31" x14ac:dyDescent="0.25">
      <c r="A453" t="s">
        <v>625</v>
      </c>
      <c r="B453" t="str">
        <f t="shared" si="63"/>
        <v>29</v>
      </c>
      <c r="C453" s="95" t="str">
        <f t="shared" si="61"/>
        <v>200</v>
      </c>
      <c r="D453" t="str">
        <f t="shared" si="62"/>
        <v>SOC29200</v>
      </c>
      <c r="E453">
        <v>29</v>
      </c>
      <c r="F453">
        <v>1</v>
      </c>
      <c r="G453">
        <v>3</v>
      </c>
      <c r="H453">
        <v>82</v>
      </c>
      <c r="I453">
        <v>15</v>
      </c>
      <c r="J453">
        <v>1</v>
      </c>
      <c r="K453">
        <v>200</v>
      </c>
      <c r="L453">
        <v>2</v>
      </c>
      <c r="M453" t="s">
        <v>1233</v>
      </c>
      <c r="N453">
        <v>0</v>
      </c>
      <c r="O453">
        <v>126071649</v>
      </c>
      <c r="P453">
        <v>0</v>
      </c>
      <c r="Q453">
        <v>0</v>
      </c>
      <c r="R453">
        <v>0</v>
      </c>
      <c r="S453" s="23">
        <v>126071649</v>
      </c>
      <c r="T453">
        <v>0</v>
      </c>
      <c r="U453" s="252">
        <v>0</v>
      </c>
      <c r="V453" s="243">
        <v>0</v>
      </c>
      <c r="W453">
        <v>0</v>
      </c>
      <c r="X453">
        <v>0</v>
      </c>
      <c r="Z453" s="270" t="str">
        <f t="shared" si="64"/>
        <v>1</v>
      </c>
      <c r="AA453" s="265" t="str">
        <f t="shared" si="65"/>
        <v>5</v>
      </c>
      <c r="AB453" s="265" t="str">
        <f t="shared" si="66"/>
        <v>1</v>
      </c>
      <c r="AC453" s="273" t="s">
        <v>1463</v>
      </c>
      <c r="AD453" s="274" t="s">
        <v>1475</v>
      </c>
      <c r="AE453" s="282" t="s">
        <v>1523</v>
      </c>
    </row>
    <row r="454" spans="1:31" x14ac:dyDescent="0.25">
      <c r="A454" t="s">
        <v>625</v>
      </c>
      <c r="B454" t="str">
        <f t="shared" si="63"/>
        <v>29</v>
      </c>
      <c r="C454" s="95" t="str">
        <f t="shared" si="61"/>
        <v>200</v>
      </c>
      <c r="D454" t="str">
        <f t="shared" si="62"/>
        <v>SOC29200</v>
      </c>
      <c r="E454">
        <v>29</v>
      </c>
      <c r="F454">
        <v>1</v>
      </c>
      <c r="G454">
        <v>3</v>
      </c>
      <c r="H454">
        <v>82</v>
      </c>
      <c r="I454">
        <v>15</v>
      </c>
      <c r="J454">
        <v>1</v>
      </c>
      <c r="K454">
        <v>200</v>
      </c>
      <c r="L454">
        <v>3</v>
      </c>
      <c r="M454" t="s">
        <v>1233</v>
      </c>
      <c r="N454">
        <v>0</v>
      </c>
      <c r="O454">
        <v>294167182</v>
      </c>
      <c r="P454">
        <v>0</v>
      </c>
      <c r="Q454">
        <v>0</v>
      </c>
      <c r="R454">
        <v>0</v>
      </c>
      <c r="S454" s="23">
        <v>294167182</v>
      </c>
      <c r="T454">
        <v>0</v>
      </c>
      <c r="U454" s="252">
        <v>0</v>
      </c>
      <c r="V454" s="243">
        <v>0</v>
      </c>
      <c r="W454">
        <v>0</v>
      </c>
      <c r="X454">
        <v>0</v>
      </c>
      <c r="Z454" s="270" t="str">
        <f t="shared" si="64"/>
        <v>1</v>
      </c>
      <c r="AA454" s="265" t="str">
        <f t="shared" si="65"/>
        <v>5</v>
      </c>
      <c r="AB454" s="265" t="str">
        <f t="shared" si="66"/>
        <v>1</v>
      </c>
      <c r="AC454" s="273" t="s">
        <v>1463</v>
      </c>
      <c r="AD454" s="274" t="s">
        <v>1475</v>
      </c>
      <c r="AE454" s="282" t="s">
        <v>1523</v>
      </c>
    </row>
    <row r="455" spans="1:31" x14ac:dyDescent="0.25">
      <c r="A455" t="s">
        <v>625</v>
      </c>
      <c r="B455" t="str">
        <f t="shared" si="63"/>
        <v>29</v>
      </c>
      <c r="C455" s="95" t="str">
        <f t="shared" si="61"/>
        <v>200</v>
      </c>
      <c r="D455" t="str">
        <f t="shared" si="62"/>
        <v>SOC29200</v>
      </c>
      <c r="E455">
        <v>29</v>
      </c>
      <c r="F455">
        <v>1</v>
      </c>
      <c r="G455">
        <v>3</v>
      </c>
      <c r="H455">
        <v>82</v>
      </c>
      <c r="I455">
        <v>15</v>
      </c>
      <c r="J455">
        <v>1</v>
      </c>
      <c r="K455" s="96">
        <v>200</v>
      </c>
      <c r="L455">
        <v>13</v>
      </c>
      <c r="M455" t="s">
        <v>1233</v>
      </c>
      <c r="N455">
        <v>0</v>
      </c>
      <c r="O455">
        <v>24499481</v>
      </c>
      <c r="P455">
        <v>0</v>
      </c>
      <c r="Q455">
        <v>0</v>
      </c>
      <c r="R455">
        <v>0</v>
      </c>
      <c r="S455" s="23">
        <v>24499481</v>
      </c>
      <c r="T455">
        <v>0</v>
      </c>
      <c r="U455" s="252">
        <v>0</v>
      </c>
      <c r="V455" s="243">
        <v>0</v>
      </c>
      <c r="W455">
        <v>0</v>
      </c>
      <c r="X455">
        <v>0</v>
      </c>
      <c r="Z455" s="270" t="str">
        <f t="shared" si="64"/>
        <v>1</v>
      </c>
      <c r="AA455" s="265" t="str">
        <f t="shared" si="65"/>
        <v>5</v>
      </c>
      <c r="AB455" s="265" t="str">
        <f t="shared" si="66"/>
        <v>1</v>
      </c>
      <c r="AC455" s="273" t="s">
        <v>1463</v>
      </c>
      <c r="AD455" s="274" t="s">
        <v>1475</v>
      </c>
      <c r="AE455" s="282" t="s">
        <v>1523</v>
      </c>
    </row>
    <row r="456" spans="1:31" ht="24" x14ac:dyDescent="0.25">
      <c r="A456" t="s">
        <v>626</v>
      </c>
      <c r="B456" t="str">
        <f t="shared" si="63"/>
        <v>33</v>
      </c>
      <c r="C456" s="95" t="str">
        <f t="shared" si="61"/>
        <v>090</v>
      </c>
      <c r="D456" t="str">
        <f t="shared" si="62"/>
        <v>UGR33090</v>
      </c>
      <c r="E456">
        <v>33</v>
      </c>
      <c r="F456">
        <v>1</v>
      </c>
      <c r="G456">
        <v>3</v>
      </c>
      <c r="H456">
        <v>11</v>
      </c>
      <c r="I456">
        <v>24</v>
      </c>
      <c r="J456">
        <v>1</v>
      </c>
      <c r="K456" s="96" t="s">
        <v>215</v>
      </c>
      <c r="L456">
        <v>1</v>
      </c>
      <c r="M456" t="s">
        <v>1241</v>
      </c>
      <c r="N456">
        <v>195000000</v>
      </c>
      <c r="O456">
        <v>0</v>
      </c>
      <c r="P456">
        <v>0</v>
      </c>
      <c r="Q456">
        <v>0</v>
      </c>
      <c r="R456">
        <v>0</v>
      </c>
      <c r="S456" s="23">
        <v>195000000</v>
      </c>
      <c r="T456">
        <v>0</v>
      </c>
      <c r="U456" s="252">
        <v>0</v>
      </c>
      <c r="V456" s="243">
        <v>0</v>
      </c>
      <c r="W456">
        <v>0</v>
      </c>
      <c r="X456">
        <v>0</v>
      </c>
      <c r="Z456" s="270" t="str">
        <f t="shared" si="64"/>
        <v>2</v>
      </c>
      <c r="AA456" s="265" t="str">
        <f t="shared" si="65"/>
        <v>4</v>
      </c>
      <c r="AB456" s="265" t="str">
        <f t="shared" si="66"/>
        <v>1</v>
      </c>
      <c r="AC456" s="273" t="s">
        <v>1464</v>
      </c>
      <c r="AD456" s="274" t="s">
        <v>1481</v>
      </c>
      <c r="AE456" s="267" t="s">
        <v>1533</v>
      </c>
    </row>
    <row r="457" spans="1:31" ht="24" x14ac:dyDescent="0.25">
      <c r="A457" t="s">
        <v>626</v>
      </c>
      <c r="B457" t="str">
        <f t="shared" si="63"/>
        <v>33</v>
      </c>
      <c r="C457" s="95" t="str">
        <f t="shared" si="61"/>
        <v>090</v>
      </c>
      <c r="D457" t="str">
        <f t="shared" si="62"/>
        <v>UGR33090</v>
      </c>
      <c r="E457">
        <v>33</v>
      </c>
      <c r="F457">
        <v>1</v>
      </c>
      <c r="G457">
        <v>3</v>
      </c>
      <c r="H457">
        <v>11</v>
      </c>
      <c r="I457">
        <v>24</v>
      </c>
      <c r="J457">
        <v>1</v>
      </c>
      <c r="K457" s="96" t="s">
        <v>215</v>
      </c>
      <c r="L457">
        <v>4</v>
      </c>
      <c r="M457" t="s">
        <v>1241</v>
      </c>
      <c r="N457">
        <v>226000000</v>
      </c>
      <c r="O457">
        <v>0</v>
      </c>
      <c r="P457">
        <v>0</v>
      </c>
      <c r="Q457">
        <v>0</v>
      </c>
      <c r="R457">
        <v>0</v>
      </c>
      <c r="S457" s="23">
        <v>226000000</v>
      </c>
      <c r="T457">
        <v>226000000</v>
      </c>
      <c r="U457" s="252">
        <v>226000000</v>
      </c>
      <c r="V457" s="243">
        <v>120000000</v>
      </c>
      <c r="W457">
        <v>120000000</v>
      </c>
      <c r="X457">
        <v>106000000</v>
      </c>
      <c r="Z457" s="270" t="str">
        <f t="shared" si="64"/>
        <v>2</v>
      </c>
      <c r="AA457" s="265" t="str">
        <f t="shared" si="65"/>
        <v>4</v>
      </c>
      <c r="AB457" s="265" t="str">
        <f t="shared" si="66"/>
        <v>1</v>
      </c>
      <c r="AC457" s="273" t="s">
        <v>1464</v>
      </c>
      <c r="AD457" s="274" t="s">
        <v>1481</v>
      </c>
      <c r="AE457" s="267" t="s">
        <v>1533</v>
      </c>
    </row>
    <row r="458" spans="1:31" ht="24" x14ac:dyDescent="0.25">
      <c r="A458" t="s">
        <v>626</v>
      </c>
      <c r="B458" t="str">
        <f t="shared" si="63"/>
        <v>33</v>
      </c>
      <c r="C458" s="95" t="str">
        <f t="shared" si="61"/>
        <v>090</v>
      </c>
      <c r="D458" t="str">
        <f t="shared" si="62"/>
        <v>UGR33090</v>
      </c>
      <c r="E458">
        <v>33</v>
      </c>
      <c r="F458">
        <v>1</v>
      </c>
      <c r="G458">
        <v>3</v>
      </c>
      <c r="H458">
        <v>11</v>
      </c>
      <c r="I458">
        <v>24</v>
      </c>
      <c r="J458">
        <v>1</v>
      </c>
      <c r="K458" s="96" t="s">
        <v>215</v>
      </c>
      <c r="L458">
        <v>15</v>
      </c>
      <c r="M458" t="s">
        <v>1241</v>
      </c>
      <c r="N458">
        <v>160000000</v>
      </c>
      <c r="O458">
        <v>0</v>
      </c>
      <c r="P458">
        <v>0</v>
      </c>
      <c r="Q458">
        <v>0</v>
      </c>
      <c r="R458">
        <v>0</v>
      </c>
      <c r="S458" s="23">
        <v>160000000</v>
      </c>
      <c r="T458">
        <v>93000000</v>
      </c>
      <c r="U458" s="252">
        <v>71000000</v>
      </c>
      <c r="V458" s="243">
        <v>0</v>
      </c>
      <c r="W458">
        <v>0</v>
      </c>
      <c r="X458">
        <v>93000000</v>
      </c>
      <c r="Z458" s="270" t="str">
        <f t="shared" si="64"/>
        <v>2</v>
      </c>
      <c r="AA458" s="265" t="str">
        <f t="shared" si="65"/>
        <v>4</v>
      </c>
      <c r="AB458" s="265" t="str">
        <f t="shared" si="66"/>
        <v>1</v>
      </c>
      <c r="AC458" s="273" t="s">
        <v>1464</v>
      </c>
      <c r="AD458" s="274" t="s">
        <v>1481</v>
      </c>
      <c r="AE458" s="267" t="s">
        <v>1533</v>
      </c>
    </row>
    <row r="459" spans="1:31" ht="24" x14ac:dyDescent="0.25">
      <c r="A459" t="s">
        <v>626</v>
      </c>
      <c r="B459" t="str">
        <f t="shared" si="63"/>
        <v>33</v>
      </c>
      <c r="C459" s="95" t="str">
        <f t="shared" si="61"/>
        <v>088</v>
      </c>
      <c r="D459" t="str">
        <f t="shared" si="62"/>
        <v>UGR33088</v>
      </c>
      <c r="E459">
        <v>33</v>
      </c>
      <c r="F459">
        <v>1</v>
      </c>
      <c r="G459">
        <v>3</v>
      </c>
      <c r="H459">
        <v>11</v>
      </c>
      <c r="I459">
        <v>24</v>
      </c>
      <c r="J459">
        <v>2</v>
      </c>
      <c r="K459" s="96" t="s">
        <v>225</v>
      </c>
      <c r="L459">
        <v>4</v>
      </c>
      <c r="M459" t="s">
        <v>1242</v>
      </c>
      <c r="N459">
        <v>8000000</v>
      </c>
      <c r="O459">
        <v>0</v>
      </c>
      <c r="P459">
        <v>0</v>
      </c>
      <c r="Q459">
        <v>0</v>
      </c>
      <c r="R459">
        <v>0</v>
      </c>
      <c r="S459" s="23">
        <v>8000000</v>
      </c>
      <c r="T459">
        <v>0</v>
      </c>
      <c r="U459" s="252">
        <v>0</v>
      </c>
      <c r="V459" s="243">
        <v>0</v>
      </c>
      <c r="W459">
        <v>0</v>
      </c>
      <c r="X459">
        <v>0</v>
      </c>
      <c r="Z459" s="270" t="str">
        <f t="shared" si="64"/>
        <v>2</v>
      </c>
      <c r="AA459" s="265" t="str">
        <f t="shared" si="65"/>
        <v>4</v>
      </c>
      <c r="AB459" s="265" t="str">
        <f t="shared" si="66"/>
        <v>2</v>
      </c>
      <c r="AC459" s="273" t="s">
        <v>1464</v>
      </c>
      <c r="AD459" s="274" t="s">
        <v>1481</v>
      </c>
      <c r="AE459" s="274" t="s">
        <v>1534</v>
      </c>
    </row>
    <row r="460" spans="1:31" ht="24" x14ac:dyDescent="0.25">
      <c r="A460" t="s">
        <v>626</v>
      </c>
      <c r="B460" t="str">
        <f t="shared" si="63"/>
        <v>33</v>
      </c>
      <c r="C460" s="95" t="str">
        <f t="shared" si="61"/>
        <v>087</v>
      </c>
      <c r="D460" t="str">
        <f t="shared" si="62"/>
        <v>UGR33087</v>
      </c>
      <c r="E460">
        <v>33</v>
      </c>
      <c r="F460">
        <v>1</v>
      </c>
      <c r="G460">
        <v>3</v>
      </c>
      <c r="H460">
        <v>11</v>
      </c>
      <c r="I460">
        <v>24</v>
      </c>
      <c r="J460">
        <v>3</v>
      </c>
      <c r="K460" s="96" t="s">
        <v>940</v>
      </c>
      <c r="L460">
        <v>4</v>
      </c>
      <c r="M460" t="s">
        <v>1243</v>
      </c>
      <c r="N460">
        <v>50000000</v>
      </c>
      <c r="O460">
        <v>0</v>
      </c>
      <c r="P460">
        <v>0</v>
      </c>
      <c r="Q460">
        <v>0</v>
      </c>
      <c r="R460">
        <v>0</v>
      </c>
      <c r="S460" s="23">
        <v>50000000</v>
      </c>
      <c r="T460">
        <v>0</v>
      </c>
      <c r="U460" s="252">
        <v>0</v>
      </c>
      <c r="V460" s="243">
        <v>0</v>
      </c>
      <c r="W460">
        <v>0</v>
      </c>
      <c r="X460">
        <v>0</v>
      </c>
      <c r="Z460" s="270" t="str">
        <f t="shared" si="64"/>
        <v>2</v>
      </c>
      <c r="AA460" s="265" t="str">
        <f t="shared" si="65"/>
        <v>4</v>
      </c>
      <c r="AB460" s="265" t="str">
        <f t="shared" si="66"/>
        <v>3</v>
      </c>
      <c r="AC460" s="273" t="s">
        <v>1464</v>
      </c>
      <c r="AD460" s="274" t="s">
        <v>1481</v>
      </c>
      <c r="AE460" s="274" t="s">
        <v>1535</v>
      </c>
    </row>
    <row r="461" spans="1:31" ht="24" x14ac:dyDescent="0.25">
      <c r="A461" t="s">
        <v>626</v>
      </c>
      <c r="B461" t="str">
        <f t="shared" si="63"/>
        <v>33</v>
      </c>
      <c r="C461" s="95" t="str">
        <f t="shared" si="61"/>
        <v>090</v>
      </c>
      <c r="D461" t="str">
        <f t="shared" si="62"/>
        <v>UGR33090</v>
      </c>
      <c r="E461">
        <v>33</v>
      </c>
      <c r="F461">
        <v>1</v>
      </c>
      <c r="G461">
        <v>3</v>
      </c>
      <c r="H461">
        <v>22</v>
      </c>
      <c r="I461">
        <v>24</v>
      </c>
      <c r="J461">
        <v>1</v>
      </c>
      <c r="K461" s="96" t="s">
        <v>215</v>
      </c>
      <c r="L461">
        <v>2</v>
      </c>
      <c r="M461" t="s">
        <v>1244</v>
      </c>
      <c r="N461">
        <v>34804947</v>
      </c>
      <c r="O461">
        <v>0</v>
      </c>
      <c r="P461">
        <v>0</v>
      </c>
      <c r="Q461">
        <v>0</v>
      </c>
      <c r="R461">
        <v>0</v>
      </c>
      <c r="S461" s="23">
        <v>34804947</v>
      </c>
      <c r="T461">
        <v>0</v>
      </c>
      <c r="U461" s="252">
        <v>0</v>
      </c>
      <c r="V461" s="243">
        <v>0</v>
      </c>
      <c r="W461">
        <v>0</v>
      </c>
      <c r="X461">
        <v>0</v>
      </c>
      <c r="Z461" s="270" t="str">
        <f t="shared" si="64"/>
        <v>2</v>
      </c>
      <c r="AA461" s="265" t="str">
        <f t="shared" si="65"/>
        <v>4</v>
      </c>
      <c r="AB461" s="265" t="str">
        <f t="shared" si="66"/>
        <v>1</v>
      </c>
      <c r="AC461" s="273" t="s">
        <v>1464</v>
      </c>
      <c r="AD461" s="274" t="s">
        <v>1481</v>
      </c>
      <c r="AE461" s="267" t="s">
        <v>1533</v>
      </c>
    </row>
    <row r="462" spans="1:31" ht="24" x14ac:dyDescent="0.25">
      <c r="A462" t="s">
        <v>626</v>
      </c>
      <c r="B462" t="str">
        <f t="shared" si="63"/>
        <v>33</v>
      </c>
      <c r="C462" s="95" t="str">
        <f t="shared" si="61"/>
        <v>090</v>
      </c>
      <c r="D462" t="str">
        <f t="shared" si="62"/>
        <v>UGR33090</v>
      </c>
      <c r="E462">
        <v>33</v>
      </c>
      <c r="F462">
        <v>1</v>
      </c>
      <c r="G462">
        <v>3</v>
      </c>
      <c r="H462">
        <v>22</v>
      </c>
      <c r="I462">
        <v>24</v>
      </c>
      <c r="J462">
        <v>1</v>
      </c>
      <c r="K462" s="96" t="s">
        <v>215</v>
      </c>
      <c r="L462">
        <v>3</v>
      </c>
      <c r="M462" t="s">
        <v>1244</v>
      </c>
      <c r="N462">
        <v>96680409</v>
      </c>
      <c r="O462">
        <v>0</v>
      </c>
      <c r="P462">
        <v>10000000</v>
      </c>
      <c r="Q462">
        <v>0</v>
      </c>
      <c r="R462">
        <v>10000000</v>
      </c>
      <c r="S462" s="23">
        <v>96680409</v>
      </c>
      <c r="T462">
        <v>90000000</v>
      </c>
      <c r="U462" s="252">
        <v>0</v>
      </c>
      <c r="V462" s="243">
        <v>0</v>
      </c>
      <c r="W462">
        <v>0</v>
      </c>
      <c r="X462">
        <v>90000000</v>
      </c>
      <c r="Z462" s="270" t="str">
        <f t="shared" si="64"/>
        <v>2</v>
      </c>
      <c r="AA462" s="265" t="str">
        <f t="shared" si="65"/>
        <v>4</v>
      </c>
      <c r="AB462" s="265" t="str">
        <f t="shared" si="66"/>
        <v>1</v>
      </c>
      <c r="AC462" s="273" t="s">
        <v>1464</v>
      </c>
      <c r="AD462" s="274" t="s">
        <v>1481</v>
      </c>
      <c r="AE462" s="267" t="s">
        <v>1533</v>
      </c>
    </row>
    <row r="463" spans="1:31" ht="24" x14ac:dyDescent="0.25">
      <c r="A463" t="s">
        <v>626</v>
      </c>
      <c r="B463" t="str">
        <f t="shared" si="63"/>
        <v>33</v>
      </c>
      <c r="C463" s="95" t="str">
        <f t="shared" si="61"/>
        <v>090</v>
      </c>
      <c r="D463" t="str">
        <f t="shared" si="62"/>
        <v>UGR33090</v>
      </c>
      <c r="E463">
        <v>33</v>
      </c>
      <c r="F463">
        <v>1</v>
      </c>
      <c r="G463">
        <v>3</v>
      </c>
      <c r="H463">
        <v>22</v>
      </c>
      <c r="I463">
        <v>24</v>
      </c>
      <c r="J463">
        <v>1</v>
      </c>
      <c r="K463" s="96" t="s">
        <v>215</v>
      </c>
      <c r="L463">
        <v>4</v>
      </c>
      <c r="M463" t="s">
        <v>1245</v>
      </c>
      <c r="N463">
        <v>253386954</v>
      </c>
      <c r="O463">
        <v>0</v>
      </c>
      <c r="P463">
        <v>0</v>
      </c>
      <c r="Q463">
        <v>0</v>
      </c>
      <c r="R463">
        <v>0</v>
      </c>
      <c r="S463" s="23">
        <v>253386954</v>
      </c>
      <c r="T463">
        <v>211556094</v>
      </c>
      <c r="U463" s="252">
        <v>185056094</v>
      </c>
      <c r="V463" s="243">
        <v>15960681</v>
      </c>
      <c r="W463">
        <v>15960681</v>
      </c>
      <c r="X463">
        <v>195595413</v>
      </c>
      <c r="Z463" s="270" t="str">
        <f t="shared" si="64"/>
        <v>2</v>
      </c>
      <c r="AA463" s="265" t="str">
        <f t="shared" si="65"/>
        <v>4</v>
      </c>
      <c r="AB463" s="265" t="str">
        <f t="shared" si="66"/>
        <v>1</v>
      </c>
      <c r="AC463" s="273" t="s">
        <v>1464</v>
      </c>
      <c r="AD463" s="274" t="s">
        <v>1481</v>
      </c>
      <c r="AE463" s="267" t="s">
        <v>1533</v>
      </c>
    </row>
    <row r="464" spans="1:31" ht="24" x14ac:dyDescent="0.25">
      <c r="A464" t="s">
        <v>626</v>
      </c>
      <c r="B464" t="str">
        <f t="shared" si="63"/>
        <v>33</v>
      </c>
      <c r="C464" s="95" t="str">
        <f t="shared" si="61"/>
        <v>090</v>
      </c>
      <c r="D464" t="str">
        <f t="shared" si="62"/>
        <v>UGR33090</v>
      </c>
      <c r="E464">
        <v>33</v>
      </c>
      <c r="F464">
        <v>1</v>
      </c>
      <c r="G464">
        <v>3</v>
      </c>
      <c r="H464">
        <v>22</v>
      </c>
      <c r="I464">
        <v>24</v>
      </c>
      <c r="J464">
        <v>1</v>
      </c>
      <c r="K464" s="96" t="s">
        <v>215</v>
      </c>
      <c r="L464">
        <v>5</v>
      </c>
      <c r="M464" t="s">
        <v>1244</v>
      </c>
      <c r="N464">
        <v>139953352</v>
      </c>
      <c r="O464">
        <v>0</v>
      </c>
      <c r="P464">
        <v>0</v>
      </c>
      <c r="Q464">
        <v>0</v>
      </c>
      <c r="R464">
        <v>0</v>
      </c>
      <c r="S464" s="23">
        <v>139953352</v>
      </c>
      <c r="T464">
        <v>104726865</v>
      </c>
      <c r="U464" s="252">
        <v>86251497.310000002</v>
      </c>
      <c r="V464" s="243">
        <v>26019759.309999999</v>
      </c>
      <c r="W464">
        <v>23682829.309999999</v>
      </c>
      <c r="X464">
        <v>78707105.689999998</v>
      </c>
      <c r="Z464" s="270" t="str">
        <f t="shared" si="64"/>
        <v>2</v>
      </c>
      <c r="AA464" s="265" t="str">
        <f t="shared" si="65"/>
        <v>4</v>
      </c>
      <c r="AB464" s="265" t="str">
        <f t="shared" si="66"/>
        <v>1</v>
      </c>
      <c r="AC464" s="273" t="s">
        <v>1464</v>
      </c>
      <c r="AD464" s="274" t="s">
        <v>1481</v>
      </c>
      <c r="AE464" s="267" t="s">
        <v>1533</v>
      </c>
    </row>
    <row r="465" spans="1:31" ht="24" x14ac:dyDescent="0.25">
      <c r="A465" t="s">
        <v>626</v>
      </c>
      <c r="B465" t="str">
        <f t="shared" si="63"/>
        <v>33</v>
      </c>
      <c r="C465" s="95" t="str">
        <f t="shared" si="61"/>
        <v>090</v>
      </c>
      <c r="D465" t="str">
        <f t="shared" si="62"/>
        <v>UGR33090</v>
      </c>
      <c r="E465">
        <v>33</v>
      </c>
      <c r="F465">
        <v>1</v>
      </c>
      <c r="G465">
        <v>3</v>
      </c>
      <c r="H465">
        <v>22</v>
      </c>
      <c r="I465">
        <v>24</v>
      </c>
      <c r="J465">
        <v>1</v>
      </c>
      <c r="K465" s="96" t="s">
        <v>215</v>
      </c>
      <c r="L465">
        <v>6</v>
      </c>
      <c r="M465" t="s">
        <v>1244</v>
      </c>
      <c r="N465">
        <v>128906919</v>
      </c>
      <c r="O465">
        <v>0</v>
      </c>
      <c r="P465">
        <v>0</v>
      </c>
      <c r="Q465">
        <v>0</v>
      </c>
      <c r="R465">
        <v>10000000</v>
      </c>
      <c r="S465" s="23">
        <v>118906919</v>
      </c>
      <c r="T465">
        <v>107016227</v>
      </c>
      <c r="U465" s="252">
        <v>13500000</v>
      </c>
      <c r="V465" s="243">
        <v>3215000</v>
      </c>
      <c r="W465">
        <v>1917000</v>
      </c>
      <c r="X465">
        <v>103801227</v>
      </c>
      <c r="Z465" s="270" t="str">
        <f t="shared" si="64"/>
        <v>2</v>
      </c>
      <c r="AA465" s="265" t="str">
        <f t="shared" si="65"/>
        <v>4</v>
      </c>
      <c r="AB465" s="265" t="str">
        <f t="shared" si="66"/>
        <v>1</v>
      </c>
      <c r="AC465" s="273" t="s">
        <v>1464</v>
      </c>
      <c r="AD465" s="274" t="s">
        <v>1481</v>
      </c>
      <c r="AE465" s="267" t="s">
        <v>1533</v>
      </c>
    </row>
    <row r="466" spans="1:31" ht="24" x14ac:dyDescent="0.25">
      <c r="A466" t="s">
        <v>626</v>
      </c>
      <c r="B466" t="str">
        <f t="shared" si="63"/>
        <v>33</v>
      </c>
      <c r="C466" s="95" t="str">
        <f t="shared" si="61"/>
        <v>090</v>
      </c>
      <c r="D466" t="str">
        <f t="shared" si="62"/>
        <v>UGR33090</v>
      </c>
      <c r="E466">
        <v>33</v>
      </c>
      <c r="F466">
        <v>1</v>
      </c>
      <c r="G466">
        <v>3</v>
      </c>
      <c r="H466">
        <v>22</v>
      </c>
      <c r="I466">
        <v>24</v>
      </c>
      <c r="J466">
        <v>1</v>
      </c>
      <c r="K466" s="96" t="s">
        <v>215</v>
      </c>
      <c r="L466">
        <v>14</v>
      </c>
      <c r="M466" t="s">
        <v>1244</v>
      </c>
      <c r="N466">
        <v>1197154373</v>
      </c>
      <c r="O466">
        <v>0</v>
      </c>
      <c r="P466">
        <v>10000000</v>
      </c>
      <c r="Q466">
        <v>0</v>
      </c>
      <c r="R466">
        <v>0</v>
      </c>
      <c r="S466" s="23">
        <v>1207154373</v>
      </c>
      <c r="T466">
        <v>1100000000</v>
      </c>
      <c r="U466" s="252">
        <v>1100000000</v>
      </c>
      <c r="V466" s="243">
        <v>203255488</v>
      </c>
      <c r="W466">
        <v>203255488</v>
      </c>
      <c r="X466">
        <v>896744512</v>
      </c>
      <c r="Z466" s="270" t="str">
        <f t="shared" si="64"/>
        <v>2</v>
      </c>
      <c r="AA466" s="265" t="str">
        <f t="shared" si="65"/>
        <v>4</v>
      </c>
      <c r="AB466" s="265" t="str">
        <f t="shared" si="66"/>
        <v>1</v>
      </c>
      <c r="AC466" s="273" t="s">
        <v>1464</v>
      </c>
      <c r="AD466" s="274" t="s">
        <v>1481</v>
      </c>
      <c r="AE466" s="267" t="s">
        <v>1533</v>
      </c>
    </row>
    <row r="467" spans="1:31" ht="24" x14ac:dyDescent="0.25">
      <c r="A467" t="s">
        <v>626</v>
      </c>
      <c r="B467" t="str">
        <f t="shared" si="63"/>
        <v>33</v>
      </c>
      <c r="C467" s="95" t="str">
        <f t="shared" si="61"/>
        <v>088</v>
      </c>
      <c r="D467" t="str">
        <f t="shared" si="62"/>
        <v>UGR33088</v>
      </c>
      <c r="E467">
        <v>33</v>
      </c>
      <c r="F467">
        <v>1</v>
      </c>
      <c r="G467">
        <v>3</v>
      </c>
      <c r="H467">
        <v>22</v>
      </c>
      <c r="I467">
        <v>24</v>
      </c>
      <c r="J467">
        <v>2</v>
      </c>
      <c r="K467" s="96" t="s">
        <v>225</v>
      </c>
      <c r="L467">
        <v>4</v>
      </c>
      <c r="M467" t="s">
        <v>1246</v>
      </c>
      <c r="N467">
        <v>40000000</v>
      </c>
      <c r="O467">
        <v>0</v>
      </c>
      <c r="P467">
        <v>0</v>
      </c>
      <c r="Q467">
        <v>0</v>
      </c>
      <c r="R467">
        <v>0</v>
      </c>
      <c r="S467" s="23">
        <v>40000000</v>
      </c>
      <c r="T467">
        <v>0</v>
      </c>
      <c r="U467" s="252">
        <v>0</v>
      </c>
      <c r="V467" s="243">
        <v>0</v>
      </c>
      <c r="W467">
        <v>0</v>
      </c>
      <c r="X467">
        <v>0</v>
      </c>
      <c r="Z467" s="270" t="str">
        <f t="shared" si="64"/>
        <v>2</v>
      </c>
      <c r="AA467" s="265" t="str">
        <f t="shared" si="65"/>
        <v>4</v>
      </c>
      <c r="AB467" s="265" t="str">
        <f t="shared" si="66"/>
        <v>2</v>
      </c>
      <c r="AC467" s="273" t="s">
        <v>1464</v>
      </c>
      <c r="AD467" s="274" t="s">
        <v>1481</v>
      </c>
      <c r="AE467" s="274" t="s">
        <v>1534</v>
      </c>
    </row>
    <row r="468" spans="1:31" ht="24" x14ac:dyDescent="0.25">
      <c r="A468" t="s">
        <v>626</v>
      </c>
      <c r="B468" t="str">
        <f t="shared" si="63"/>
        <v>33</v>
      </c>
      <c r="C468" s="95" t="str">
        <f t="shared" si="61"/>
        <v>090</v>
      </c>
      <c r="D468" t="str">
        <f t="shared" si="62"/>
        <v>UGR33090</v>
      </c>
      <c r="E468">
        <v>33</v>
      </c>
      <c r="F468">
        <v>1</v>
      </c>
      <c r="G468">
        <v>3</v>
      </c>
      <c r="H468">
        <v>81</v>
      </c>
      <c r="I468">
        <v>24</v>
      </c>
      <c r="J468">
        <v>1</v>
      </c>
      <c r="K468" s="96" t="s">
        <v>215</v>
      </c>
      <c r="L468">
        <v>6</v>
      </c>
      <c r="M468" t="s">
        <v>68</v>
      </c>
      <c r="N468">
        <v>50000000</v>
      </c>
      <c r="O468">
        <v>0</v>
      </c>
      <c r="P468">
        <v>0</v>
      </c>
      <c r="Q468">
        <v>0</v>
      </c>
      <c r="R468">
        <v>0</v>
      </c>
      <c r="S468" s="23">
        <v>50000000</v>
      </c>
      <c r="T468">
        <v>41000000</v>
      </c>
      <c r="U468" s="252">
        <v>6500000</v>
      </c>
      <c r="V468" s="243">
        <v>0</v>
      </c>
      <c r="W468">
        <v>0</v>
      </c>
      <c r="X468">
        <v>41000000</v>
      </c>
      <c r="Z468" s="270" t="str">
        <f t="shared" si="64"/>
        <v>2</v>
      </c>
      <c r="AA468" s="265" t="str">
        <f t="shared" si="65"/>
        <v>4</v>
      </c>
      <c r="AB468" s="265" t="str">
        <f t="shared" si="66"/>
        <v>1</v>
      </c>
      <c r="AC468" s="273" t="s">
        <v>1464</v>
      </c>
      <c r="AD468" s="274" t="s">
        <v>1481</v>
      </c>
      <c r="AE468" s="267" t="s">
        <v>1533</v>
      </c>
    </row>
    <row r="469" spans="1:31" ht="24" x14ac:dyDescent="0.25">
      <c r="A469" t="s">
        <v>626</v>
      </c>
      <c r="B469" t="str">
        <f t="shared" si="63"/>
        <v>33</v>
      </c>
      <c r="C469" s="95" t="str">
        <f t="shared" si="61"/>
        <v>089</v>
      </c>
      <c r="D469" t="str">
        <f t="shared" si="62"/>
        <v>UGR33089</v>
      </c>
      <c r="E469">
        <v>33</v>
      </c>
      <c r="F469">
        <v>1</v>
      </c>
      <c r="G469">
        <v>3</v>
      </c>
      <c r="H469">
        <v>81</v>
      </c>
      <c r="I469">
        <v>24</v>
      </c>
      <c r="J469">
        <v>4</v>
      </c>
      <c r="K469" s="96" t="s">
        <v>213</v>
      </c>
      <c r="L469">
        <v>4</v>
      </c>
      <c r="M469" t="s">
        <v>1247</v>
      </c>
      <c r="N469">
        <v>60000000</v>
      </c>
      <c r="O469">
        <v>0</v>
      </c>
      <c r="P469">
        <v>0</v>
      </c>
      <c r="Q469">
        <v>0</v>
      </c>
      <c r="R469">
        <v>0</v>
      </c>
      <c r="S469" s="23">
        <v>60000000</v>
      </c>
      <c r="T469">
        <v>0</v>
      </c>
      <c r="U469" s="252">
        <v>0</v>
      </c>
      <c r="V469" s="243">
        <v>0</v>
      </c>
      <c r="W469">
        <v>0</v>
      </c>
      <c r="X469">
        <v>0</v>
      </c>
      <c r="Z469" s="270" t="str">
        <f t="shared" si="64"/>
        <v>2</v>
      </c>
      <c r="AA469" s="265" t="str">
        <f t="shared" si="65"/>
        <v>4</v>
      </c>
      <c r="AB469" s="265" t="str">
        <f t="shared" si="66"/>
        <v>4</v>
      </c>
      <c r="AC469" s="273" t="s">
        <v>1464</v>
      </c>
      <c r="AD469" s="274" t="s">
        <v>1481</v>
      </c>
      <c r="AE469" s="274" t="s">
        <v>1536</v>
      </c>
    </row>
    <row r="470" spans="1:31" ht="24" x14ac:dyDescent="0.25">
      <c r="A470" t="s">
        <v>626</v>
      </c>
      <c r="B470" t="str">
        <f t="shared" si="63"/>
        <v>33</v>
      </c>
      <c r="C470" s="95" t="str">
        <f t="shared" si="61"/>
        <v>090</v>
      </c>
      <c r="D470" t="str">
        <f t="shared" si="62"/>
        <v>UGR33090</v>
      </c>
      <c r="E470">
        <v>33</v>
      </c>
      <c r="F470">
        <v>1</v>
      </c>
      <c r="G470">
        <v>3</v>
      </c>
      <c r="H470">
        <v>82</v>
      </c>
      <c r="I470">
        <v>24</v>
      </c>
      <c r="J470">
        <v>1</v>
      </c>
      <c r="K470" s="96" t="s">
        <v>215</v>
      </c>
      <c r="L470">
        <v>3</v>
      </c>
      <c r="M470" t="s">
        <v>1442</v>
      </c>
      <c r="N470">
        <v>0</v>
      </c>
      <c r="O470">
        <v>346118897</v>
      </c>
      <c r="P470">
        <v>0</v>
      </c>
      <c r="Q470">
        <v>0</v>
      </c>
      <c r="R470">
        <v>0</v>
      </c>
      <c r="S470" s="23">
        <v>346118897</v>
      </c>
      <c r="T470">
        <v>0</v>
      </c>
      <c r="U470" s="252">
        <v>0</v>
      </c>
      <c r="V470" s="243">
        <v>0</v>
      </c>
      <c r="W470">
        <v>0</v>
      </c>
      <c r="X470">
        <v>0</v>
      </c>
      <c r="Z470" s="270" t="str">
        <f t="shared" si="64"/>
        <v>2</v>
      </c>
      <c r="AA470" s="265" t="str">
        <f t="shared" si="65"/>
        <v>4</v>
      </c>
      <c r="AB470" s="265" t="str">
        <f t="shared" si="66"/>
        <v>1</v>
      </c>
      <c r="AC470" s="273" t="s">
        <v>1464</v>
      </c>
      <c r="AD470" s="274" t="s">
        <v>1481</v>
      </c>
      <c r="AE470" s="267" t="s">
        <v>1533</v>
      </c>
    </row>
    <row r="471" spans="1:31" ht="24" x14ac:dyDescent="0.25">
      <c r="A471" t="s">
        <v>626</v>
      </c>
      <c r="B471" t="str">
        <f t="shared" si="63"/>
        <v>33</v>
      </c>
      <c r="C471" s="95" t="str">
        <f t="shared" si="61"/>
        <v>088</v>
      </c>
      <c r="D471" t="str">
        <f t="shared" si="62"/>
        <v>UGR33088</v>
      </c>
      <c r="E471">
        <v>33</v>
      </c>
      <c r="F471">
        <v>1</v>
      </c>
      <c r="G471">
        <v>3</v>
      </c>
      <c r="H471">
        <v>82</v>
      </c>
      <c r="I471">
        <v>24</v>
      </c>
      <c r="J471">
        <v>2</v>
      </c>
      <c r="K471" s="96" t="s">
        <v>225</v>
      </c>
      <c r="L471">
        <v>4</v>
      </c>
      <c r="M471" t="s">
        <v>1443</v>
      </c>
      <c r="N471">
        <v>0</v>
      </c>
      <c r="O471">
        <v>365429856</v>
      </c>
      <c r="P471">
        <v>0</v>
      </c>
      <c r="Q471">
        <v>0</v>
      </c>
      <c r="R471">
        <v>337523166</v>
      </c>
      <c r="S471" s="23">
        <v>27906690</v>
      </c>
      <c r="T471">
        <v>0</v>
      </c>
      <c r="U471" s="252">
        <v>0</v>
      </c>
      <c r="V471" s="243">
        <v>0</v>
      </c>
      <c r="W471">
        <v>0</v>
      </c>
      <c r="X471">
        <v>0</v>
      </c>
      <c r="Z471" s="270" t="str">
        <f t="shared" si="64"/>
        <v>2</v>
      </c>
      <c r="AA471" s="265" t="str">
        <f t="shared" si="65"/>
        <v>4</v>
      </c>
      <c r="AB471" s="265" t="str">
        <f t="shared" si="66"/>
        <v>2</v>
      </c>
      <c r="AC471" s="273" t="s">
        <v>1464</v>
      </c>
      <c r="AD471" s="274" t="s">
        <v>1481</v>
      </c>
      <c r="AE471" s="274" t="s">
        <v>1534</v>
      </c>
    </row>
    <row r="472" spans="1:31" ht="24" x14ac:dyDescent="0.25">
      <c r="A472" t="s">
        <v>626</v>
      </c>
      <c r="B472" t="str">
        <f t="shared" si="63"/>
        <v>33</v>
      </c>
      <c r="C472" s="95" t="str">
        <f t="shared" si="61"/>
        <v>090</v>
      </c>
      <c r="D472" t="str">
        <f t="shared" si="62"/>
        <v>UGR33090</v>
      </c>
      <c r="E472">
        <v>33</v>
      </c>
      <c r="F472">
        <v>1</v>
      </c>
      <c r="G472">
        <v>3</v>
      </c>
      <c r="H472">
        <v>82</v>
      </c>
      <c r="I472">
        <v>24</v>
      </c>
      <c r="J472">
        <v>2</v>
      </c>
      <c r="K472" s="96" t="s">
        <v>215</v>
      </c>
      <c r="L472">
        <v>4</v>
      </c>
      <c r="M472" t="s">
        <v>1444</v>
      </c>
      <c r="N472">
        <v>0</v>
      </c>
      <c r="O472">
        <v>0</v>
      </c>
      <c r="P472">
        <v>337523166</v>
      </c>
      <c r="Q472">
        <v>0</v>
      </c>
      <c r="R472">
        <v>0</v>
      </c>
      <c r="S472" s="23">
        <v>337523166</v>
      </c>
      <c r="T472">
        <v>0</v>
      </c>
      <c r="U472" s="252">
        <v>0</v>
      </c>
      <c r="V472" s="243">
        <v>0</v>
      </c>
      <c r="W472">
        <v>0</v>
      </c>
      <c r="X472">
        <v>0</v>
      </c>
      <c r="Z472" s="270" t="str">
        <f t="shared" si="64"/>
        <v>2</v>
      </c>
      <c r="AA472" s="265" t="str">
        <f t="shared" si="65"/>
        <v>4</v>
      </c>
      <c r="AB472" s="265" t="str">
        <f t="shared" si="66"/>
        <v>2</v>
      </c>
      <c r="AC472" s="273" t="s">
        <v>1464</v>
      </c>
      <c r="AD472" s="274" t="s">
        <v>1481</v>
      </c>
      <c r="AE472" s="274" t="s">
        <v>1534</v>
      </c>
    </row>
    <row r="473" spans="1:31" x14ac:dyDescent="0.25">
      <c r="A473" t="s">
        <v>627</v>
      </c>
      <c r="B473" t="str">
        <f t="shared" si="63"/>
        <v>35</v>
      </c>
      <c r="C473" s="95" t="str">
        <f t="shared" si="61"/>
        <v>042</v>
      </c>
      <c r="D473" t="str">
        <f t="shared" si="62"/>
        <v>STC35042</v>
      </c>
      <c r="E473">
        <v>35</v>
      </c>
      <c r="F473">
        <v>1</v>
      </c>
      <c r="G473">
        <v>3</v>
      </c>
      <c r="H473">
        <v>11</v>
      </c>
      <c r="I473">
        <v>31</v>
      </c>
      <c r="J473">
        <v>2</v>
      </c>
      <c r="K473" s="96" t="s">
        <v>864</v>
      </c>
      <c r="L473">
        <v>4</v>
      </c>
      <c r="M473" t="s">
        <v>1248</v>
      </c>
      <c r="N473">
        <v>450000000</v>
      </c>
      <c r="O473">
        <v>0</v>
      </c>
      <c r="P473">
        <v>0</v>
      </c>
      <c r="Q473">
        <v>0</v>
      </c>
      <c r="R473">
        <v>0</v>
      </c>
      <c r="S473" s="23">
        <v>450000000</v>
      </c>
      <c r="T473">
        <v>381938932</v>
      </c>
      <c r="U473" s="252">
        <v>366938932</v>
      </c>
      <c r="V473" s="243">
        <v>0</v>
      </c>
      <c r="W473">
        <v>0</v>
      </c>
      <c r="X473">
        <v>381938932</v>
      </c>
      <c r="Z473" s="270" t="str">
        <f t="shared" si="64"/>
        <v>3</v>
      </c>
      <c r="AA473" s="265" t="str">
        <f t="shared" si="65"/>
        <v>1</v>
      </c>
      <c r="AB473" s="265" t="str">
        <f t="shared" si="66"/>
        <v>2</v>
      </c>
      <c r="AC473" s="240" t="s">
        <v>1468</v>
      </c>
      <c r="AD473" s="274" t="s">
        <v>1482</v>
      </c>
      <c r="AE473" s="240" t="s">
        <v>1540</v>
      </c>
    </row>
    <row r="474" spans="1:31" ht="28.5" customHeight="1" x14ac:dyDescent="0.25">
      <c r="A474" t="s">
        <v>627</v>
      </c>
      <c r="B474" t="str">
        <f t="shared" si="63"/>
        <v>35</v>
      </c>
      <c r="C474" s="95" t="str">
        <f t="shared" si="61"/>
        <v>042</v>
      </c>
      <c r="D474" t="str">
        <f t="shared" si="62"/>
        <v>STC35042</v>
      </c>
      <c r="E474">
        <v>35</v>
      </c>
      <c r="F474">
        <v>1</v>
      </c>
      <c r="G474">
        <v>3</v>
      </c>
      <c r="H474">
        <v>11</v>
      </c>
      <c r="I474">
        <v>32</v>
      </c>
      <c r="J474">
        <v>1</v>
      </c>
      <c r="K474" s="96" t="s">
        <v>864</v>
      </c>
      <c r="L474">
        <v>4</v>
      </c>
      <c r="M474" t="s">
        <v>1249</v>
      </c>
      <c r="N474">
        <v>50000000</v>
      </c>
      <c r="O474">
        <v>0</v>
      </c>
      <c r="P474">
        <v>0</v>
      </c>
      <c r="Q474">
        <v>0</v>
      </c>
      <c r="R474">
        <v>0</v>
      </c>
      <c r="S474" s="23">
        <v>50000000</v>
      </c>
      <c r="T474">
        <v>42410000</v>
      </c>
      <c r="U474" s="252">
        <v>42410000</v>
      </c>
      <c r="V474" s="243">
        <v>0</v>
      </c>
      <c r="W474">
        <v>0</v>
      </c>
      <c r="X474">
        <v>42410000</v>
      </c>
      <c r="Z474" s="270" t="str">
        <f t="shared" si="64"/>
        <v>3</v>
      </c>
      <c r="AA474" s="265" t="str">
        <f t="shared" si="65"/>
        <v>2</v>
      </c>
      <c r="AB474" s="265" t="str">
        <f t="shared" si="66"/>
        <v>1</v>
      </c>
      <c r="AC474" s="240" t="s">
        <v>1468</v>
      </c>
      <c r="AD474" s="274" t="s">
        <v>1483</v>
      </c>
      <c r="AE474" s="274" t="s">
        <v>1541</v>
      </c>
    </row>
    <row r="475" spans="1:31" ht="24" x14ac:dyDescent="0.25">
      <c r="A475" t="s">
        <v>627</v>
      </c>
      <c r="B475" t="str">
        <f t="shared" ref="B475:B513" si="67">RIGHT(E475,2)</f>
        <v>35</v>
      </c>
      <c r="C475" s="95" t="str">
        <f t="shared" si="61"/>
        <v>042</v>
      </c>
      <c r="D475" t="str">
        <f t="shared" si="62"/>
        <v>STC35042</v>
      </c>
      <c r="E475">
        <v>35</v>
      </c>
      <c r="F475">
        <v>1</v>
      </c>
      <c r="G475">
        <v>3</v>
      </c>
      <c r="H475">
        <v>11</v>
      </c>
      <c r="I475">
        <v>33</v>
      </c>
      <c r="J475">
        <v>1</v>
      </c>
      <c r="K475" s="96" t="s">
        <v>864</v>
      </c>
      <c r="L475">
        <v>4</v>
      </c>
      <c r="M475" t="s">
        <v>1250</v>
      </c>
      <c r="N475">
        <v>918000000</v>
      </c>
      <c r="O475">
        <v>0</v>
      </c>
      <c r="P475">
        <v>0</v>
      </c>
      <c r="Q475">
        <v>0</v>
      </c>
      <c r="R475">
        <v>0</v>
      </c>
      <c r="S475" s="23">
        <v>918000000</v>
      </c>
      <c r="T475">
        <v>578750500</v>
      </c>
      <c r="U475" s="252">
        <v>530735883</v>
      </c>
      <c r="V475" s="243">
        <v>15129389</v>
      </c>
      <c r="W475">
        <v>0</v>
      </c>
      <c r="X475">
        <v>563621111</v>
      </c>
      <c r="Z475" s="270" t="str">
        <f t="shared" si="64"/>
        <v>3</v>
      </c>
      <c r="AA475" s="265" t="str">
        <f t="shared" si="65"/>
        <v>3</v>
      </c>
      <c r="AB475" s="265" t="str">
        <f t="shared" si="66"/>
        <v>1</v>
      </c>
      <c r="AC475" s="277" t="s">
        <v>1468</v>
      </c>
      <c r="AD475" s="274" t="s">
        <v>1484</v>
      </c>
      <c r="AE475" s="274" t="s">
        <v>1543</v>
      </c>
    </row>
    <row r="476" spans="1:31" ht="24" x14ac:dyDescent="0.25">
      <c r="A476" t="s">
        <v>627</v>
      </c>
      <c r="B476" t="str">
        <f t="shared" si="67"/>
        <v>35</v>
      </c>
      <c r="C476" s="95" t="str">
        <f t="shared" si="61"/>
        <v>041</v>
      </c>
      <c r="D476" t="str">
        <f t="shared" si="62"/>
        <v>STC35041</v>
      </c>
      <c r="E476">
        <v>35</v>
      </c>
      <c r="F476">
        <v>1</v>
      </c>
      <c r="G476">
        <v>3</v>
      </c>
      <c r="H476">
        <v>11</v>
      </c>
      <c r="I476">
        <v>33</v>
      </c>
      <c r="J476">
        <v>2</v>
      </c>
      <c r="K476" s="96" t="s">
        <v>614</v>
      </c>
      <c r="L476">
        <v>4</v>
      </c>
      <c r="M476" t="s">
        <v>1251</v>
      </c>
      <c r="N476">
        <v>114000000</v>
      </c>
      <c r="O476">
        <v>0</v>
      </c>
      <c r="P476">
        <v>0</v>
      </c>
      <c r="Q476">
        <v>0</v>
      </c>
      <c r="R476">
        <v>0</v>
      </c>
      <c r="S476" s="23">
        <v>114000000</v>
      </c>
      <c r="T476">
        <v>96900000</v>
      </c>
      <c r="U476" s="252">
        <v>75650000</v>
      </c>
      <c r="V476" s="243">
        <v>2800800</v>
      </c>
      <c r="W476">
        <v>0</v>
      </c>
      <c r="X476">
        <v>94099200</v>
      </c>
      <c r="Z476" s="270" t="str">
        <f t="shared" si="64"/>
        <v>3</v>
      </c>
      <c r="AA476" s="265" t="str">
        <f t="shared" si="65"/>
        <v>3</v>
      </c>
      <c r="AB476" s="265" t="str">
        <f t="shared" si="66"/>
        <v>2</v>
      </c>
      <c r="AC476" s="277" t="s">
        <v>1468</v>
      </c>
      <c r="AD476" s="274" t="s">
        <v>1484</v>
      </c>
      <c r="AE476" s="240" t="s">
        <v>1539</v>
      </c>
    </row>
    <row r="477" spans="1:31" ht="24" x14ac:dyDescent="0.25">
      <c r="A477" t="s">
        <v>627</v>
      </c>
      <c r="B477" t="str">
        <f t="shared" si="67"/>
        <v>35</v>
      </c>
      <c r="C477" s="95" t="str">
        <f t="shared" si="61"/>
        <v>042</v>
      </c>
      <c r="D477" t="str">
        <f t="shared" si="62"/>
        <v>STC35042</v>
      </c>
      <c r="E477">
        <v>35</v>
      </c>
      <c r="F477">
        <v>1</v>
      </c>
      <c r="G477">
        <v>3</v>
      </c>
      <c r="H477">
        <v>11</v>
      </c>
      <c r="I477">
        <v>33</v>
      </c>
      <c r="J477">
        <v>3</v>
      </c>
      <c r="K477" s="96" t="s">
        <v>864</v>
      </c>
      <c r="L477">
        <v>4</v>
      </c>
      <c r="M477" t="s">
        <v>1252</v>
      </c>
      <c r="N477">
        <v>100000000</v>
      </c>
      <c r="O477">
        <v>0</v>
      </c>
      <c r="P477">
        <v>0</v>
      </c>
      <c r="Q477">
        <v>0</v>
      </c>
      <c r="R477">
        <v>0</v>
      </c>
      <c r="S477" s="23">
        <v>100000000</v>
      </c>
      <c r="T477">
        <v>0</v>
      </c>
      <c r="U477" s="252">
        <v>0</v>
      </c>
      <c r="V477" s="243">
        <v>0</v>
      </c>
      <c r="W477">
        <v>0</v>
      </c>
      <c r="X477">
        <v>0</v>
      </c>
      <c r="Z477" s="270" t="str">
        <f t="shared" si="64"/>
        <v>3</v>
      </c>
      <c r="AA477" s="265" t="str">
        <f t="shared" si="65"/>
        <v>3</v>
      </c>
      <c r="AB477" s="265" t="str">
        <f t="shared" si="66"/>
        <v>3</v>
      </c>
      <c r="AC477" s="277" t="s">
        <v>1468</v>
      </c>
      <c r="AD477" s="274" t="s">
        <v>1484</v>
      </c>
      <c r="AE477" s="240" t="s">
        <v>1544</v>
      </c>
    </row>
    <row r="478" spans="1:31" ht="24" x14ac:dyDescent="0.25">
      <c r="A478" t="s">
        <v>627</v>
      </c>
      <c r="B478" t="str">
        <f t="shared" si="67"/>
        <v>35</v>
      </c>
      <c r="C478" s="95" t="str">
        <f t="shared" si="61"/>
        <v>043</v>
      </c>
      <c r="D478" t="str">
        <f t="shared" si="62"/>
        <v>STC35043</v>
      </c>
      <c r="E478">
        <v>35</v>
      </c>
      <c r="F478">
        <v>1</v>
      </c>
      <c r="G478">
        <v>3</v>
      </c>
      <c r="H478">
        <v>11</v>
      </c>
      <c r="I478">
        <v>34</v>
      </c>
      <c r="J478">
        <v>1</v>
      </c>
      <c r="K478" s="96" t="s">
        <v>958</v>
      </c>
      <c r="L478">
        <v>4</v>
      </c>
      <c r="M478" t="s">
        <v>1253</v>
      </c>
      <c r="N478">
        <v>100000000</v>
      </c>
      <c r="O478">
        <v>0</v>
      </c>
      <c r="P478">
        <v>0</v>
      </c>
      <c r="Q478">
        <v>0</v>
      </c>
      <c r="R478">
        <v>0</v>
      </c>
      <c r="S478" s="23">
        <v>100000000</v>
      </c>
      <c r="T478">
        <v>99397700</v>
      </c>
      <c r="U478" s="252">
        <v>99397700</v>
      </c>
      <c r="V478" s="243">
        <v>4155672</v>
      </c>
      <c r="W478">
        <v>4155672</v>
      </c>
      <c r="X478">
        <v>95242028</v>
      </c>
      <c r="Z478" s="270" t="str">
        <f t="shared" si="64"/>
        <v>3</v>
      </c>
      <c r="AA478" s="265" t="str">
        <f t="shared" si="65"/>
        <v>4</v>
      </c>
      <c r="AB478" s="265" t="str">
        <f t="shared" si="66"/>
        <v>1</v>
      </c>
      <c r="AC478" s="277" t="s">
        <v>1468</v>
      </c>
      <c r="AD478" s="274" t="s">
        <v>1485</v>
      </c>
      <c r="AE478" s="274" t="s">
        <v>1538</v>
      </c>
    </row>
    <row r="479" spans="1:31" ht="24" x14ac:dyDescent="0.25">
      <c r="A479" t="s">
        <v>627</v>
      </c>
      <c r="B479" t="str">
        <f t="shared" si="67"/>
        <v>35</v>
      </c>
      <c r="C479" s="95" t="str">
        <f t="shared" ref="C479:C542" si="68">RIGHT(K479,3)</f>
        <v>013</v>
      </c>
      <c r="D479" t="str">
        <f t="shared" si="62"/>
        <v>STC35013</v>
      </c>
      <c r="E479">
        <v>35</v>
      </c>
      <c r="F479">
        <v>1</v>
      </c>
      <c r="G479">
        <v>3</v>
      </c>
      <c r="H479">
        <v>81</v>
      </c>
      <c r="I479">
        <v>32</v>
      </c>
      <c r="J479">
        <v>2</v>
      </c>
      <c r="K479" s="96" t="s">
        <v>270</v>
      </c>
      <c r="L479">
        <v>4</v>
      </c>
      <c r="M479" t="s">
        <v>1239</v>
      </c>
      <c r="N479">
        <v>0</v>
      </c>
      <c r="O479">
        <v>0</v>
      </c>
      <c r="P479">
        <v>25000000</v>
      </c>
      <c r="Q479">
        <v>0</v>
      </c>
      <c r="R479">
        <v>0</v>
      </c>
      <c r="S479" s="23">
        <v>25000000</v>
      </c>
      <c r="T479">
        <v>0</v>
      </c>
      <c r="U479" s="252">
        <v>0</v>
      </c>
      <c r="V479" s="243">
        <v>0</v>
      </c>
      <c r="W479">
        <v>0</v>
      </c>
      <c r="X479">
        <v>0</v>
      </c>
      <c r="Z479" s="270" t="str">
        <f t="shared" si="64"/>
        <v>3</v>
      </c>
      <c r="AA479" s="265" t="str">
        <f t="shared" si="65"/>
        <v>2</v>
      </c>
      <c r="AB479" s="265" t="str">
        <f t="shared" si="66"/>
        <v>2</v>
      </c>
      <c r="AC479" s="277" t="s">
        <v>1468</v>
      </c>
      <c r="AD479" s="274" t="s">
        <v>1483</v>
      </c>
      <c r="AE479" s="267" t="s">
        <v>1542</v>
      </c>
    </row>
    <row r="480" spans="1:31" ht="24" x14ac:dyDescent="0.25">
      <c r="A480" t="s">
        <v>627</v>
      </c>
      <c r="B480" t="str">
        <f t="shared" si="67"/>
        <v>35</v>
      </c>
      <c r="C480" s="95" t="str">
        <f t="shared" si="68"/>
        <v>042</v>
      </c>
      <c r="D480" t="str">
        <f t="shared" si="62"/>
        <v>STC35042</v>
      </c>
      <c r="E480">
        <v>35</v>
      </c>
      <c r="F480">
        <v>1</v>
      </c>
      <c r="G480">
        <v>3</v>
      </c>
      <c r="H480">
        <v>81</v>
      </c>
      <c r="I480">
        <v>33</v>
      </c>
      <c r="J480">
        <v>1</v>
      </c>
      <c r="K480" s="96" t="s">
        <v>864</v>
      </c>
      <c r="L480">
        <v>4</v>
      </c>
      <c r="M480" t="s">
        <v>1250</v>
      </c>
      <c r="N480">
        <v>100000000</v>
      </c>
      <c r="O480">
        <v>0</v>
      </c>
      <c r="P480">
        <v>0</v>
      </c>
      <c r="Q480">
        <v>0</v>
      </c>
      <c r="R480">
        <v>0</v>
      </c>
      <c r="S480" s="23">
        <v>100000000</v>
      </c>
      <c r="T480">
        <v>85000000</v>
      </c>
      <c r="U480" s="252">
        <v>85000000</v>
      </c>
      <c r="V480" s="243">
        <v>0</v>
      </c>
      <c r="W480">
        <v>0</v>
      </c>
      <c r="X480">
        <v>85000000</v>
      </c>
      <c r="Z480" s="270" t="str">
        <f t="shared" si="64"/>
        <v>3</v>
      </c>
      <c r="AA480" s="265" t="str">
        <f t="shared" si="65"/>
        <v>3</v>
      </c>
      <c r="AB480" s="265" t="str">
        <f t="shared" si="66"/>
        <v>1</v>
      </c>
      <c r="AC480" s="277" t="s">
        <v>1468</v>
      </c>
      <c r="AD480" s="274" t="s">
        <v>1484</v>
      </c>
      <c r="AE480" s="274" t="s">
        <v>1543</v>
      </c>
    </row>
    <row r="481" spans="1:31" x14ac:dyDescent="0.25">
      <c r="A481" t="s">
        <v>627</v>
      </c>
      <c r="B481" t="str">
        <f t="shared" si="67"/>
        <v>35</v>
      </c>
      <c r="C481" s="95" t="str">
        <f t="shared" si="68"/>
        <v>043</v>
      </c>
      <c r="D481" t="str">
        <f t="shared" si="62"/>
        <v>STC35043</v>
      </c>
      <c r="E481">
        <v>35</v>
      </c>
      <c r="F481">
        <v>1</v>
      </c>
      <c r="G481">
        <v>3</v>
      </c>
      <c r="H481">
        <v>81</v>
      </c>
      <c r="I481">
        <v>34</v>
      </c>
      <c r="J481">
        <v>2</v>
      </c>
      <c r="K481" s="96" t="s">
        <v>958</v>
      </c>
      <c r="L481">
        <v>4</v>
      </c>
      <c r="M481" t="s">
        <v>1253</v>
      </c>
      <c r="N481">
        <v>40000000</v>
      </c>
      <c r="O481">
        <v>0</v>
      </c>
      <c r="P481">
        <v>0</v>
      </c>
      <c r="Q481">
        <v>0</v>
      </c>
      <c r="R481">
        <v>0</v>
      </c>
      <c r="S481" s="23">
        <v>40000000</v>
      </c>
      <c r="T481">
        <v>10000000</v>
      </c>
      <c r="U481" s="252">
        <v>10000000</v>
      </c>
      <c r="V481" s="243">
        <v>0</v>
      </c>
      <c r="W481">
        <v>0</v>
      </c>
      <c r="X481">
        <v>10000000</v>
      </c>
      <c r="Z481" s="270" t="str">
        <f t="shared" si="64"/>
        <v>3</v>
      </c>
      <c r="AA481" s="265" t="str">
        <f t="shared" si="65"/>
        <v>4</v>
      </c>
      <c r="AB481" s="265" t="str">
        <f t="shared" si="66"/>
        <v>2</v>
      </c>
      <c r="AC481" s="240" t="s">
        <v>1468</v>
      </c>
      <c r="AD481" s="274" t="s">
        <v>1485</v>
      </c>
      <c r="AE481" s="240" t="s">
        <v>1545</v>
      </c>
    </row>
    <row r="482" spans="1:31" x14ac:dyDescent="0.25">
      <c r="A482" t="s">
        <v>628</v>
      </c>
      <c r="B482" t="str">
        <f t="shared" si="67"/>
        <v>36</v>
      </c>
      <c r="C482" s="95" t="str">
        <f t="shared" si="68"/>
        <v>034</v>
      </c>
      <c r="D482" t="str">
        <f t="shared" si="62"/>
        <v>DEP36034</v>
      </c>
      <c r="E482">
        <v>36</v>
      </c>
      <c r="F482">
        <v>1</v>
      </c>
      <c r="G482">
        <v>3</v>
      </c>
      <c r="H482">
        <v>11</v>
      </c>
      <c r="I482">
        <v>14</v>
      </c>
      <c r="J482">
        <v>1</v>
      </c>
      <c r="K482" s="96" t="s">
        <v>279</v>
      </c>
      <c r="L482">
        <v>3</v>
      </c>
      <c r="M482" t="s">
        <v>1254</v>
      </c>
      <c r="N482">
        <v>57000000</v>
      </c>
      <c r="O482">
        <v>0</v>
      </c>
      <c r="P482">
        <v>0</v>
      </c>
      <c r="Q482">
        <v>0</v>
      </c>
      <c r="R482">
        <v>0</v>
      </c>
      <c r="S482" s="23">
        <v>57000000</v>
      </c>
      <c r="T482">
        <v>48000000</v>
      </c>
      <c r="U482" s="252">
        <v>0</v>
      </c>
      <c r="V482" s="243">
        <v>0</v>
      </c>
      <c r="W482">
        <v>0</v>
      </c>
      <c r="X482">
        <v>48000000</v>
      </c>
      <c r="Z482" s="270" t="str">
        <f t="shared" si="64"/>
        <v>1</v>
      </c>
      <c r="AA482" s="265" t="str">
        <f t="shared" si="65"/>
        <v>4</v>
      </c>
      <c r="AB482" s="265" t="str">
        <f t="shared" si="66"/>
        <v>1</v>
      </c>
      <c r="AC482" s="273" t="s">
        <v>1463</v>
      </c>
      <c r="AD482" s="274" t="s">
        <v>1474</v>
      </c>
      <c r="AE482" s="282" t="s">
        <v>1521</v>
      </c>
    </row>
    <row r="483" spans="1:31" x14ac:dyDescent="0.25">
      <c r="A483" t="s">
        <v>628</v>
      </c>
      <c r="B483" t="str">
        <f t="shared" si="67"/>
        <v>36</v>
      </c>
      <c r="C483" s="95" t="str">
        <f t="shared" si="68"/>
        <v>034</v>
      </c>
      <c r="D483" t="str">
        <f t="shared" si="62"/>
        <v>DEP36034</v>
      </c>
      <c r="E483">
        <v>36</v>
      </c>
      <c r="F483">
        <v>1</v>
      </c>
      <c r="G483">
        <v>3</v>
      </c>
      <c r="H483">
        <v>11</v>
      </c>
      <c r="I483">
        <v>14</v>
      </c>
      <c r="J483">
        <v>1</v>
      </c>
      <c r="K483" s="96" t="s">
        <v>279</v>
      </c>
      <c r="L483">
        <v>4</v>
      </c>
      <c r="M483" t="s">
        <v>1254</v>
      </c>
      <c r="N483">
        <v>910000000</v>
      </c>
      <c r="O483">
        <v>0</v>
      </c>
      <c r="P483">
        <v>0</v>
      </c>
      <c r="Q483">
        <v>0</v>
      </c>
      <c r="R483">
        <v>0</v>
      </c>
      <c r="S483" s="23">
        <v>910000000</v>
      </c>
      <c r="T483">
        <v>758207657</v>
      </c>
      <c r="U483" s="252">
        <v>730207657</v>
      </c>
      <c r="V483" s="243">
        <v>67269227</v>
      </c>
      <c r="W483">
        <v>24900000</v>
      </c>
      <c r="X483">
        <v>690938430</v>
      </c>
      <c r="Z483" s="270" t="str">
        <f t="shared" si="64"/>
        <v>1</v>
      </c>
      <c r="AA483" s="265" t="str">
        <f t="shared" si="65"/>
        <v>4</v>
      </c>
      <c r="AB483" s="265" t="str">
        <f t="shared" si="66"/>
        <v>1</v>
      </c>
      <c r="AC483" s="273" t="s">
        <v>1463</v>
      </c>
      <c r="AD483" s="274" t="s">
        <v>1474</v>
      </c>
      <c r="AE483" s="282" t="s">
        <v>1521</v>
      </c>
    </row>
    <row r="484" spans="1:31" x14ac:dyDescent="0.25">
      <c r="A484" t="s">
        <v>628</v>
      </c>
      <c r="B484" t="str">
        <f t="shared" si="67"/>
        <v>36</v>
      </c>
      <c r="C484" s="95" t="str">
        <f t="shared" si="68"/>
        <v>034</v>
      </c>
      <c r="D484" t="str">
        <f t="shared" si="62"/>
        <v>DEP36034</v>
      </c>
      <c r="E484">
        <v>36</v>
      </c>
      <c r="F484">
        <v>1</v>
      </c>
      <c r="G484">
        <v>3</v>
      </c>
      <c r="H484">
        <v>11</v>
      </c>
      <c r="I484">
        <v>14</v>
      </c>
      <c r="J484">
        <v>1</v>
      </c>
      <c r="K484" s="96" t="s">
        <v>279</v>
      </c>
      <c r="L484">
        <v>80</v>
      </c>
      <c r="M484" t="s">
        <v>1255</v>
      </c>
      <c r="N484">
        <v>300000000</v>
      </c>
      <c r="O484">
        <v>0</v>
      </c>
      <c r="P484">
        <v>0</v>
      </c>
      <c r="Q484">
        <v>0</v>
      </c>
      <c r="R484">
        <v>0</v>
      </c>
      <c r="S484" s="23">
        <v>300000000</v>
      </c>
      <c r="T484">
        <v>255000000</v>
      </c>
      <c r="U484" s="252">
        <v>255000000</v>
      </c>
      <c r="V484" s="243">
        <v>255000000</v>
      </c>
      <c r="W484">
        <v>255000000</v>
      </c>
      <c r="X484">
        <v>0</v>
      </c>
      <c r="Z484" s="270" t="str">
        <f t="shared" si="64"/>
        <v>1</v>
      </c>
      <c r="AA484" s="265" t="str">
        <f t="shared" si="65"/>
        <v>4</v>
      </c>
      <c r="AB484" s="265" t="str">
        <f t="shared" si="66"/>
        <v>1</v>
      </c>
      <c r="AC484" s="273" t="s">
        <v>1463</v>
      </c>
      <c r="AD484" s="274" t="s">
        <v>1474</v>
      </c>
      <c r="AE484" s="282" t="s">
        <v>1521</v>
      </c>
    </row>
    <row r="485" spans="1:31" x14ac:dyDescent="0.25">
      <c r="A485" t="s">
        <v>628</v>
      </c>
      <c r="B485" t="str">
        <f t="shared" si="67"/>
        <v>36</v>
      </c>
      <c r="C485" s="95" t="str">
        <f t="shared" si="68"/>
        <v>035</v>
      </c>
      <c r="D485" t="str">
        <f t="shared" si="62"/>
        <v>DEP36035</v>
      </c>
      <c r="E485">
        <v>36</v>
      </c>
      <c r="F485">
        <v>1</v>
      </c>
      <c r="G485">
        <v>3</v>
      </c>
      <c r="H485">
        <v>11</v>
      </c>
      <c r="I485">
        <v>14</v>
      </c>
      <c r="J485">
        <v>2</v>
      </c>
      <c r="K485" s="96" t="s">
        <v>282</v>
      </c>
      <c r="L485">
        <v>1</v>
      </c>
      <c r="M485" t="s">
        <v>1420</v>
      </c>
      <c r="N485">
        <v>0</v>
      </c>
      <c r="O485">
        <v>0</v>
      </c>
      <c r="P485">
        <v>250000000</v>
      </c>
      <c r="Q485">
        <v>0</v>
      </c>
      <c r="R485">
        <v>0</v>
      </c>
      <c r="S485" s="23">
        <v>250000000</v>
      </c>
      <c r="T485">
        <v>67904878</v>
      </c>
      <c r="U485" s="252">
        <v>19904878</v>
      </c>
      <c r="V485" s="243">
        <v>0</v>
      </c>
      <c r="W485">
        <v>0</v>
      </c>
      <c r="X485">
        <v>67904878</v>
      </c>
      <c r="Z485" s="270" t="str">
        <f t="shared" si="64"/>
        <v>1</v>
      </c>
      <c r="AA485" s="265" t="str">
        <f t="shared" si="65"/>
        <v>4</v>
      </c>
      <c r="AB485" s="265" t="str">
        <f t="shared" si="66"/>
        <v>2</v>
      </c>
      <c r="AC485" s="273" t="s">
        <v>1463</v>
      </c>
      <c r="AD485" s="274" t="s">
        <v>1474</v>
      </c>
      <c r="AE485" s="283" t="s">
        <v>1522</v>
      </c>
    </row>
    <row r="486" spans="1:31" x14ac:dyDescent="0.25">
      <c r="A486" t="s">
        <v>628</v>
      </c>
      <c r="B486" t="str">
        <f t="shared" si="67"/>
        <v>36</v>
      </c>
      <c r="C486" s="95" t="str">
        <f t="shared" si="68"/>
        <v>035</v>
      </c>
      <c r="D486" t="str">
        <f t="shared" si="62"/>
        <v>DEP36035</v>
      </c>
      <c r="E486">
        <v>36</v>
      </c>
      <c r="F486">
        <v>1</v>
      </c>
      <c r="G486">
        <v>3</v>
      </c>
      <c r="H486">
        <v>11</v>
      </c>
      <c r="I486">
        <v>14</v>
      </c>
      <c r="J486">
        <v>2</v>
      </c>
      <c r="K486" s="96" t="s">
        <v>282</v>
      </c>
      <c r="L486">
        <v>2</v>
      </c>
      <c r="M486" t="s">
        <v>1256</v>
      </c>
      <c r="N486">
        <v>3000000000</v>
      </c>
      <c r="O486">
        <v>0</v>
      </c>
      <c r="P486">
        <v>160000000</v>
      </c>
      <c r="Q486">
        <v>0</v>
      </c>
      <c r="R486">
        <v>250000000</v>
      </c>
      <c r="S486" s="23">
        <v>2910000000</v>
      </c>
      <c r="T486">
        <v>123777119</v>
      </c>
      <c r="U486" s="252">
        <v>0</v>
      </c>
      <c r="V486" s="243">
        <v>0</v>
      </c>
      <c r="W486">
        <v>0</v>
      </c>
      <c r="X486">
        <v>123777119</v>
      </c>
      <c r="Z486" s="270" t="str">
        <f t="shared" si="64"/>
        <v>1</v>
      </c>
      <c r="AA486" s="265" t="str">
        <f t="shared" si="65"/>
        <v>4</v>
      </c>
      <c r="AB486" s="265" t="str">
        <f t="shared" si="66"/>
        <v>2</v>
      </c>
      <c r="AC486" s="273" t="s">
        <v>1463</v>
      </c>
      <c r="AD486" s="274" t="s">
        <v>1474</v>
      </c>
      <c r="AE486" s="283" t="s">
        <v>1522</v>
      </c>
    </row>
    <row r="487" spans="1:31" x14ac:dyDescent="0.25">
      <c r="A487" t="s">
        <v>628</v>
      </c>
      <c r="B487" t="str">
        <f t="shared" si="67"/>
        <v>36</v>
      </c>
      <c r="C487" s="95" t="str">
        <f t="shared" si="68"/>
        <v>035</v>
      </c>
      <c r="D487" t="str">
        <f t="shared" si="62"/>
        <v>DEP36035</v>
      </c>
      <c r="E487">
        <v>36</v>
      </c>
      <c r="F487">
        <v>1</v>
      </c>
      <c r="G487">
        <v>3</v>
      </c>
      <c r="H487">
        <v>11</v>
      </c>
      <c r="I487">
        <v>14</v>
      </c>
      <c r="J487">
        <v>2</v>
      </c>
      <c r="K487" s="96" t="s">
        <v>282</v>
      </c>
      <c r="L487">
        <v>4</v>
      </c>
      <c r="M487" t="s">
        <v>1256</v>
      </c>
      <c r="N487">
        <v>120000000</v>
      </c>
      <c r="O487">
        <v>0</v>
      </c>
      <c r="P487">
        <v>0</v>
      </c>
      <c r="Q487">
        <v>0</v>
      </c>
      <c r="R487">
        <v>0</v>
      </c>
      <c r="S487" s="23">
        <v>120000000</v>
      </c>
      <c r="T487">
        <v>0</v>
      </c>
      <c r="U487" s="252">
        <v>0</v>
      </c>
      <c r="V487" s="243">
        <v>0</v>
      </c>
      <c r="W487">
        <v>0</v>
      </c>
      <c r="X487">
        <v>0</v>
      </c>
      <c r="Z487" s="270" t="str">
        <f t="shared" si="64"/>
        <v>1</v>
      </c>
      <c r="AA487" s="265" t="str">
        <f t="shared" si="65"/>
        <v>4</v>
      </c>
      <c r="AB487" s="265" t="str">
        <f t="shared" si="66"/>
        <v>2</v>
      </c>
      <c r="AC487" s="273" t="s">
        <v>1463</v>
      </c>
      <c r="AD487" s="274" t="s">
        <v>1474</v>
      </c>
      <c r="AE487" s="283" t="s">
        <v>1522</v>
      </c>
    </row>
    <row r="488" spans="1:31" x14ac:dyDescent="0.25">
      <c r="A488" t="s">
        <v>628</v>
      </c>
      <c r="B488" t="str">
        <f t="shared" si="67"/>
        <v>36</v>
      </c>
      <c r="C488" s="95" t="str">
        <f t="shared" si="68"/>
        <v>035</v>
      </c>
      <c r="D488" t="str">
        <f t="shared" si="62"/>
        <v>DEP36035</v>
      </c>
      <c r="E488">
        <v>36</v>
      </c>
      <c r="F488">
        <v>1</v>
      </c>
      <c r="G488">
        <v>3</v>
      </c>
      <c r="H488">
        <v>11</v>
      </c>
      <c r="I488">
        <v>14</v>
      </c>
      <c r="J488">
        <v>2</v>
      </c>
      <c r="K488" s="96" t="s">
        <v>282</v>
      </c>
      <c r="L488">
        <v>5</v>
      </c>
      <c r="M488" t="s">
        <v>1257</v>
      </c>
      <c r="N488">
        <v>414000000</v>
      </c>
      <c r="O488">
        <v>0</v>
      </c>
      <c r="P488">
        <v>0</v>
      </c>
      <c r="Q488">
        <v>0</v>
      </c>
      <c r="R488">
        <v>0</v>
      </c>
      <c r="S488" s="23">
        <v>414000000</v>
      </c>
      <c r="T488">
        <v>293325981</v>
      </c>
      <c r="U488" s="252">
        <v>136992574</v>
      </c>
      <c r="V488" s="243">
        <v>26031789</v>
      </c>
      <c r="W488">
        <v>20755215</v>
      </c>
      <c r="X488">
        <v>267294192</v>
      </c>
      <c r="Z488" s="270" t="str">
        <f t="shared" si="64"/>
        <v>1</v>
      </c>
      <c r="AA488" s="265" t="str">
        <f t="shared" si="65"/>
        <v>4</v>
      </c>
      <c r="AB488" s="265" t="str">
        <f t="shared" si="66"/>
        <v>2</v>
      </c>
      <c r="AC488" s="273" t="s">
        <v>1463</v>
      </c>
      <c r="AD488" s="274" t="s">
        <v>1474</v>
      </c>
      <c r="AE488" s="283" t="s">
        <v>1522</v>
      </c>
    </row>
    <row r="489" spans="1:31" x14ac:dyDescent="0.25">
      <c r="A489" t="s">
        <v>628</v>
      </c>
      <c r="B489" t="str">
        <f t="shared" si="67"/>
        <v>36</v>
      </c>
      <c r="C489" s="95" t="str">
        <f t="shared" si="68"/>
        <v>034</v>
      </c>
      <c r="D489" t="str">
        <f t="shared" si="62"/>
        <v>DEP36034</v>
      </c>
      <c r="E489">
        <v>36</v>
      </c>
      <c r="F489">
        <v>1</v>
      </c>
      <c r="G489">
        <v>3</v>
      </c>
      <c r="H489">
        <v>22</v>
      </c>
      <c r="I489">
        <v>14</v>
      </c>
      <c r="J489">
        <v>1</v>
      </c>
      <c r="K489" s="96" t="s">
        <v>279</v>
      </c>
      <c r="L489">
        <v>4</v>
      </c>
      <c r="M489" t="s">
        <v>1258</v>
      </c>
      <c r="N489">
        <v>150000000</v>
      </c>
      <c r="O489">
        <v>0</v>
      </c>
      <c r="P489">
        <v>0</v>
      </c>
      <c r="Q489">
        <v>0</v>
      </c>
      <c r="R489">
        <v>0</v>
      </c>
      <c r="S489" s="23">
        <v>150000000</v>
      </c>
      <c r="T489">
        <v>135000000</v>
      </c>
      <c r="U489" s="252">
        <v>135000000</v>
      </c>
      <c r="V489" s="243">
        <v>0</v>
      </c>
      <c r="W489">
        <v>0</v>
      </c>
      <c r="X489">
        <v>135000000</v>
      </c>
      <c r="Z489" s="270" t="str">
        <f t="shared" si="64"/>
        <v>1</v>
      </c>
      <c r="AA489" s="265" t="str">
        <f t="shared" si="65"/>
        <v>4</v>
      </c>
      <c r="AB489" s="265" t="str">
        <f t="shared" si="66"/>
        <v>1</v>
      </c>
      <c r="AC489" s="273" t="s">
        <v>1463</v>
      </c>
      <c r="AD489" s="274" t="s">
        <v>1474</v>
      </c>
      <c r="AE489" s="282" t="s">
        <v>1521</v>
      </c>
    </row>
    <row r="490" spans="1:31" x14ac:dyDescent="0.25">
      <c r="A490" t="s">
        <v>628</v>
      </c>
      <c r="B490" t="str">
        <f t="shared" si="67"/>
        <v>36</v>
      </c>
      <c r="C490" s="95" t="str">
        <f t="shared" si="68"/>
        <v>034</v>
      </c>
      <c r="D490" t="str">
        <f t="shared" si="62"/>
        <v>DEP36034</v>
      </c>
      <c r="E490">
        <v>36</v>
      </c>
      <c r="F490">
        <v>1</v>
      </c>
      <c r="G490">
        <v>3</v>
      </c>
      <c r="H490">
        <v>22</v>
      </c>
      <c r="I490">
        <v>14</v>
      </c>
      <c r="J490">
        <v>1</v>
      </c>
      <c r="K490" s="96" t="s">
        <v>279</v>
      </c>
      <c r="L490">
        <v>14</v>
      </c>
      <c r="M490" t="s">
        <v>1445</v>
      </c>
      <c r="N490">
        <v>0</v>
      </c>
      <c r="O490">
        <v>43856079</v>
      </c>
      <c r="P490">
        <v>0</v>
      </c>
      <c r="Q490">
        <v>0</v>
      </c>
      <c r="R490">
        <v>0</v>
      </c>
      <c r="S490" s="23">
        <v>43856079</v>
      </c>
      <c r="T490">
        <v>43856079</v>
      </c>
      <c r="U490" s="252">
        <v>43856079</v>
      </c>
      <c r="V490" s="243">
        <v>0</v>
      </c>
      <c r="W490">
        <v>0</v>
      </c>
      <c r="X490">
        <v>43856079</v>
      </c>
      <c r="Z490" s="270" t="str">
        <f t="shared" si="64"/>
        <v>1</v>
      </c>
      <c r="AA490" s="265" t="str">
        <f t="shared" si="65"/>
        <v>4</v>
      </c>
      <c r="AB490" s="265" t="str">
        <f t="shared" si="66"/>
        <v>1</v>
      </c>
      <c r="AC490" s="273" t="s">
        <v>1463</v>
      </c>
      <c r="AD490" s="274" t="s">
        <v>1474</v>
      </c>
      <c r="AE490" s="282" t="s">
        <v>1521</v>
      </c>
    </row>
    <row r="491" spans="1:31" x14ac:dyDescent="0.25">
      <c r="A491" t="s">
        <v>628</v>
      </c>
      <c r="B491" t="str">
        <f t="shared" si="67"/>
        <v>36</v>
      </c>
      <c r="C491" s="95" t="str">
        <f t="shared" si="68"/>
        <v>034</v>
      </c>
      <c r="D491" t="str">
        <f t="shared" si="62"/>
        <v>DEP36034</v>
      </c>
      <c r="E491">
        <v>36</v>
      </c>
      <c r="F491">
        <v>1</v>
      </c>
      <c r="G491">
        <v>3</v>
      </c>
      <c r="H491">
        <v>22</v>
      </c>
      <c r="I491">
        <v>14</v>
      </c>
      <c r="J491">
        <v>1</v>
      </c>
      <c r="K491" s="96" t="s">
        <v>279</v>
      </c>
      <c r="L491">
        <v>24</v>
      </c>
      <c r="M491" t="s">
        <v>1446</v>
      </c>
      <c r="N491">
        <v>0</v>
      </c>
      <c r="O491">
        <v>58400000</v>
      </c>
      <c r="P491">
        <v>0</v>
      </c>
      <c r="Q491">
        <v>0</v>
      </c>
      <c r="R491">
        <v>0</v>
      </c>
      <c r="S491" s="23">
        <v>58400000</v>
      </c>
      <c r="T491">
        <v>58400000</v>
      </c>
      <c r="U491" s="252">
        <v>0</v>
      </c>
      <c r="V491" s="243">
        <v>0</v>
      </c>
      <c r="W491">
        <v>0</v>
      </c>
      <c r="X491">
        <v>58400000</v>
      </c>
      <c r="Z491" s="270" t="str">
        <f t="shared" si="64"/>
        <v>1</v>
      </c>
      <c r="AA491" s="265" t="str">
        <f t="shared" si="65"/>
        <v>4</v>
      </c>
      <c r="AB491" s="265" t="str">
        <f t="shared" si="66"/>
        <v>1</v>
      </c>
      <c r="AC491" s="273" t="s">
        <v>1463</v>
      </c>
      <c r="AD491" s="274" t="s">
        <v>1474</v>
      </c>
      <c r="AE491" s="282" t="s">
        <v>1521</v>
      </c>
    </row>
    <row r="492" spans="1:31" x14ac:dyDescent="0.25">
      <c r="A492" t="s">
        <v>628</v>
      </c>
      <c r="B492" t="str">
        <f t="shared" si="67"/>
        <v>36</v>
      </c>
      <c r="C492" s="95" t="str">
        <f t="shared" si="68"/>
        <v>035</v>
      </c>
      <c r="D492" t="str">
        <f t="shared" si="62"/>
        <v>DEP36035</v>
      </c>
      <c r="E492">
        <v>36</v>
      </c>
      <c r="F492">
        <v>1</v>
      </c>
      <c r="G492">
        <v>3</v>
      </c>
      <c r="H492">
        <v>22</v>
      </c>
      <c r="I492">
        <v>14</v>
      </c>
      <c r="J492">
        <v>2</v>
      </c>
      <c r="K492" s="96" t="s">
        <v>282</v>
      </c>
      <c r="L492">
        <v>2</v>
      </c>
      <c r="M492" t="s">
        <v>1447</v>
      </c>
      <c r="N492">
        <v>0</v>
      </c>
      <c r="O492">
        <v>600000000</v>
      </c>
      <c r="P492">
        <v>0</v>
      </c>
      <c r="Q492">
        <v>0</v>
      </c>
      <c r="R492">
        <v>0</v>
      </c>
      <c r="S492" s="23">
        <v>600000000</v>
      </c>
      <c r="T492">
        <v>600000000</v>
      </c>
      <c r="U492" s="252">
        <v>0</v>
      </c>
      <c r="V492" s="243">
        <v>0</v>
      </c>
      <c r="W492">
        <v>0</v>
      </c>
      <c r="X492">
        <v>600000000</v>
      </c>
      <c r="Z492" s="270" t="str">
        <f t="shared" si="64"/>
        <v>1</v>
      </c>
      <c r="AA492" s="265" t="str">
        <f t="shared" si="65"/>
        <v>4</v>
      </c>
      <c r="AB492" s="265" t="str">
        <f t="shared" si="66"/>
        <v>2</v>
      </c>
      <c r="AC492" s="273" t="s">
        <v>1463</v>
      </c>
      <c r="AD492" s="274" t="s">
        <v>1474</v>
      </c>
      <c r="AE492" s="283" t="s">
        <v>1522</v>
      </c>
    </row>
    <row r="493" spans="1:31" x14ac:dyDescent="0.25">
      <c r="A493" t="s">
        <v>628</v>
      </c>
      <c r="B493" t="str">
        <f t="shared" si="67"/>
        <v>36</v>
      </c>
      <c r="C493" s="95" t="str">
        <f t="shared" si="68"/>
        <v>035</v>
      </c>
      <c r="D493" t="str">
        <f t="shared" si="62"/>
        <v>DEP36035</v>
      </c>
      <c r="E493">
        <v>36</v>
      </c>
      <c r="F493">
        <v>1</v>
      </c>
      <c r="G493">
        <v>3</v>
      </c>
      <c r="H493">
        <v>22</v>
      </c>
      <c r="I493">
        <v>14</v>
      </c>
      <c r="J493">
        <v>2</v>
      </c>
      <c r="K493" s="96" t="s">
        <v>282</v>
      </c>
      <c r="L493">
        <v>5</v>
      </c>
      <c r="M493" t="s">
        <v>1259</v>
      </c>
      <c r="N493">
        <v>700000000</v>
      </c>
      <c r="O493">
        <v>0</v>
      </c>
      <c r="P493">
        <v>0</v>
      </c>
      <c r="Q493">
        <v>0</v>
      </c>
      <c r="R493">
        <v>0</v>
      </c>
      <c r="S493" s="23">
        <v>700000000</v>
      </c>
      <c r="T493">
        <v>594238382.79999995</v>
      </c>
      <c r="U493" s="252">
        <v>223698481</v>
      </c>
      <c r="V493" s="243">
        <v>115040467</v>
      </c>
      <c r="W493">
        <v>95207256</v>
      </c>
      <c r="X493">
        <v>479197915.79999995</v>
      </c>
      <c r="Z493" s="270" t="str">
        <f t="shared" si="64"/>
        <v>1</v>
      </c>
      <c r="AA493" s="265" t="str">
        <f t="shared" si="65"/>
        <v>4</v>
      </c>
      <c r="AB493" s="265" t="str">
        <f t="shared" si="66"/>
        <v>2</v>
      </c>
      <c r="AC493" s="273" t="s">
        <v>1463</v>
      </c>
      <c r="AD493" s="274" t="s">
        <v>1474</v>
      </c>
      <c r="AE493" s="283" t="s">
        <v>1522</v>
      </c>
    </row>
    <row r="494" spans="1:31" x14ac:dyDescent="0.25">
      <c r="A494" t="s">
        <v>628</v>
      </c>
      <c r="B494" t="str">
        <f t="shared" si="67"/>
        <v>36</v>
      </c>
      <c r="C494" s="95" t="str">
        <f t="shared" si="68"/>
        <v>034</v>
      </c>
      <c r="D494" t="str">
        <f t="shared" si="62"/>
        <v>DEP36034</v>
      </c>
      <c r="E494">
        <v>36</v>
      </c>
      <c r="F494">
        <v>1</v>
      </c>
      <c r="G494">
        <v>3</v>
      </c>
      <c r="H494">
        <v>33</v>
      </c>
      <c r="I494">
        <v>14</v>
      </c>
      <c r="J494">
        <v>1</v>
      </c>
      <c r="K494" s="96" t="s">
        <v>279</v>
      </c>
      <c r="L494">
        <v>4</v>
      </c>
      <c r="M494" t="s">
        <v>1254</v>
      </c>
      <c r="N494">
        <v>875048241</v>
      </c>
      <c r="O494">
        <v>0</v>
      </c>
      <c r="P494">
        <v>0</v>
      </c>
      <c r="Q494">
        <v>0</v>
      </c>
      <c r="R494">
        <v>0</v>
      </c>
      <c r="S494" s="23">
        <v>875048241</v>
      </c>
      <c r="T494">
        <v>673267844</v>
      </c>
      <c r="U494" s="252">
        <v>535650000</v>
      </c>
      <c r="V494" s="243">
        <v>34329066</v>
      </c>
      <c r="W494">
        <v>13129066</v>
      </c>
      <c r="X494">
        <v>638938778</v>
      </c>
      <c r="Z494" s="270" t="str">
        <f t="shared" si="64"/>
        <v>1</v>
      </c>
      <c r="AA494" s="265" t="str">
        <f t="shared" si="65"/>
        <v>4</v>
      </c>
      <c r="AB494" s="265" t="str">
        <f t="shared" si="66"/>
        <v>1</v>
      </c>
      <c r="AC494" s="273" t="s">
        <v>1463</v>
      </c>
      <c r="AD494" s="274" t="s">
        <v>1474</v>
      </c>
      <c r="AE494" s="282" t="s">
        <v>1521</v>
      </c>
    </row>
    <row r="495" spans="1:31" x14ac:dyDescent="0.25">
      <c r="A495" t="s">
        <v>628</v>
      </c>
      <c r="B495" t="str">
        <f t="shared" si="67"/>
        <v>36</v>
      </c>
      <c r="C495" s="95" t="str">
        <f t="shared" si="68"/>
        <v>035</v>
      </c>
      <c r="D495" t="str">
        <f t="shared" si="62"/>
        <v>DEP36035</v>
      </c>
      <c r="E495">
        <v>36</v>
      </c>
      <c r="F495">
        <v>1</v>
      </c>
      <c r="G495">
        <v>3</v>
      </c>
      <c r="H495">
        <v>81</v>
      </c>
      <c r="I495">
        <v>14</v>
      </c>
      <c r="J495">
        <v>2</v>
      </c>
      <c r="K495" s="96" t="s">
        <v>282</v>
      </c>
      <c r="L495">
        <v>5</v>
      </c>
      <c r="M495" t="s">
        <v>1257</v>
      </c>
      <c r="N495">
        <v>22000000</v>
      </c>
      <c r="O495">
        <v>0</v>
      </c>
      <c r="P495">
        <v>0</v>
      </c>
      <c r="Q495">
        <v>0</v>
      </c>
      <c r="R495">
        <v>0</v>
      </c>
      <c r="S495" s="23">
        <v>22000000</v>
      </c>
      <c r="T495">
        <v>19000000</v>
      </c>
      <c r="U495" s="252">
        <v>0</v>
      </c>
      <c r="V495" s="243">
        <v>0</v>
      </c>
      <c r="W495">
        <v>0</v>
      </c>
      <c r="X495">
        <v>19000000</v>
      </c>
      <c r="Z495" s="270" t="str">
        <f t="shared" si="64"/>
        <v>1</v>
      </c>
      <c r="AA495" s="265" t="str">
        <f t="shared" si="65"/>
        <v>4</v>
      </c>
      <c r="AB495" s="265" t="str">
        <f t="shared" si="66"/>
        <v>2</v>
      </c>
      <c r="AC495" s="273" t="s">
        <v>1463</v>
      </c>
      <c r="AD495" s="274" t="s">
        <v>1474</v>
      </c>
      <c r="AE495" s="283" t="s">
        <v>1522</v>
      </c>
    </row>
    <row r="496" spans="1:31" x14ac:dyDescent="0.25">
      <c r="A496" t="s">
        <v>628</v>
      </c>
      <c r="B496" t="str">
        <f t="shared" si="67"/>
        <v>36</v>
      </c>
      <c r="C496" s="95" t="str">
        <f t="shared" si="68"/>
        <v>034</v>
      </c>
      <c r="D496" t="str">
        <f t="shared" si="62"/>
        <v>DEP36034</v>
      </c>
      <c r="E496">
        <v>36</v>
      </c>
      <c r="F496">
        <v>1</v>
      </c>
      <c r="G496">
        <v>3</v>
      </c>
      <c r="H496">
        <v>82</v>
      </c>
      <c r="I496">
        <v>14</v>
      </c>
      <c r="J496">
        <v>1</v>
      </c>
      <c r="K496" s="96" t="s">
        <v>279</v>
      </c>
      <c r="L496">
        <v>4</v>
      </c>
      <c r="M496" t="s">
        <v>1258</v>
      </c>
      <c r="N496">
        <v>0</v>
      </c>
      <c r="O496">
        <v>45624138</v>
      </c>
      <c r="P496">
        <v>0</v>
      </c>
      <c r="Q496">
        <v>0</v>
      </c>
      <c r="R496">
        <v>0</v>
      </c>
      <c r="S496" s="23">
        <v>45624138</v>
      </c>
      <c r="T496">
        <v>0</v>
      </c>
      <c r="U496" s="252">
        <v>0</v>
      </c>
      <c r="V496" s="243">
        <v>0</v>
      </c>
      <c r="W496">
        <v>0</v>
      </c>
      <c r="X496">
        <v>0</v>
      </c>
      <c r="Z496" s="270" t="str">
        <f t="shared" si="64"/>
        <v>1</v>
      </c>
      <c r="AA496" s="265" t="str">
        <f t="shared" si="65"/>
        <v>4</v>
      </c>
      <c r="AB496" s="265" t="str">
        <f t="shared" si="66"/>
        <v>1</v>
      </c>
      <c r="AC496" s="273" t="s">
        <v>1463</v>
      </c>
      <c r="AD496" s="274" t="s">
        <v>1474</v>
      </c>
      <c r="AE496" s="282" t="s">
        <v>1521</v>
      </c>
    </row>
    <row r="497" spans="1:31" x14ac:dyDescent="0.25">
      <c r="A497" t="s">
        <v>628</v>
      </c>
      <c r="B497" t="str">
        <f t="shared" si="67"/>
        <v>36</v>
      </c>
      <c r="C497" s="95" t="str">
        <f t="shared" si="68"/>
        <v>035</v>
      </c>
      <c r="D497" t="str">
        <f t="shared" ref="D497:D533" si="69">CONCATENATE(A497,B497,C497)</f>
        <v>DEP36035</v>
      </c>
      <c r="E497">
        <v>36</v>
      </c>
      <c r="F497">
        <v>1</v>
      </c>
      <c r="G497">
        <v>3</v>
      </c>
      <c r="H497">
        <v>82</v>
      </c>
      <c r="I497">
        <v>14</v>
      </c>
      <c r="J497">
        <v>2</v>
      </c>
      <c r="K497" s="96" t="s">
        <v>282</v>
      </c>
      <c r="L497">
        <v>5</v>
      </c>
      <c r="M497" t="s">
        <v>1448</v>
      </c>
      <c r="N497">
        <v>0</v>
      </c>
      <c r="O497">
        <v>61399058</v>
      </c>
      <c r="P497">
        <v>0</v>
      </c>
      <c r="Q497">
        <v>0</v>
      </c>
      <c r="R497">
        <v>0</v>
      </c>
      <c r="S497" s="23">
        <v>61399058</v>
      </c>
      <c r="T497">
        <v>61399058</v>
      </c>
      <c r="U497" s="252">
        <v>61131063</v>
      </c>
      <c r="V497" s="243">
        <v>61131063</v>
      </c>
      <c r="W497">
        <v>54203078</v>
      </c>
      <c r="X497">
        <v>267995</v>
      </c>
      <c r="Z497" s="270" t="str">
        <f t="shared" si="64"/>
        <v>1</v>
      </c>
      <c r="AA497" s="265" t="str">
        <f t="shared" si="65"/>
        <v>4</v>
      </c>
      <c r="AB497" s="265" t="str">
        <f t="shared" si="66"/>
        <v>2</v>
      </c>
      <c r="AC497" s="273" t="s">
        <v>1463</v>
      </c>
      <c r="AD497" s="274" t="s">
        <v>1474</v>
      </c>
      <c r="AE497" s="283" t="s">
        <v>1522</v>
      </c>
    </row>
    <row r="498" spans="1:31" x14ac:dyDescent="0.25">
      <c r="A498" t="s">
        <v>628</v>
      </c>
      <c r="B498" t="str">
        <f t="shared" si="67"/>
        <v>36</v>
      </c>
      <c r="C498" s="95" t="str">
        <f t="shared" si="68"/>
        <v>034</v>
      </c>
      <c r="D498" t="str">
        <f t="shared" si="69"/>
        <v>DEP36034</v>
      </c>
      <c r="E498">
        <v>36</v>
      </c>
      <c r="F498">
        <v>1</v>
      </c>
      <c r="G498">
        <v>3</v>
      </c>
      <c r="H498">
        <v>83</v>
      </c>
      <c r="I498">
        <v>14</v>
      </c>
      <c r="J498">
        <v>1</v>
      </c>
      <c r="K498" s="96" t="s">
        <v>279</v>
      </c>
      <c r="L498">
        <v>4</v>
      </c>
      <c r="M498" t="s">
        <v>1449</v>
      </c>
      <c r="N498">
        <v>0</v>
      </c>
      <c r="O498">
        <v>70727156</v>
      </c>
      <c r="P498">
        <v>0</v>
      </c>
      <c r="Q498">
        <v>0</v>
      </c>
      <c r="R498">
        <v>0</v>
      </c>
      <c r="S498" s="23">
        <v>70727156</v>
      </c>
      <c r="T498">
        <v>70727156</v>
      </c>
      <c r="U498" s="252">
        <v>16000000</v>
      </c>
      <c r="V498" s="243">
        <v>0</v>
      </c>
      <c r="W498">
        <v>0</v>
      </c>
      <c r="X498">
        <v>70727156</v>
      </c>
      <c r="Z498" s="270" t="str">
        <f t="shared" si="64"/>
        <v>1</v>
      </c>
      <c r="AA498" s="265" t="str">
        <f t="shared" si="65"/>
        <v>4</v>
      </c>
      <c r="AB498" s="265" t="str">
        <f t="shared" si="66"/>
        <v>1</v>
      </c>
      <c r="AC498" s="273" t="s">
        <v>1463</v>
      </c>
      <c r="AD498" s="274" t="s">
        <v>1474</v>
      </c>
      <c r="AE498" s="282" t="s">
        <v>1521</v>
      </c>
    </row>
    <row r="499" spans="1:31" x14ac:dyDescent="0.25">
      <c r="A499" t="s">
        <v>628</v>
      </c>
      <c r="B499" t="str">
        <f t="shared" si="67"/>
        <v>36</v>
      </c>
      <c r="C499" s="95" t="str">
        <f t="shared" si="68"/>
        <v>035</v>
      </c>
      <c r="D499" t="str">
        <f t="shared" si="69"/>
        <v>DEP36035</v>
      </c>
      <c r="E499">
        <v>36</v>
      </c>
      <c r="F499">
        <v>1</v>
      </c>
      <c r="G499">
        <v>3</v>
      </c>
      <c r="H499">
        <v>83</v>
      </c>
      <c r="I499">
        <v>14</v>
      </c>
      <c r="J499">
        <v>2</v>
      </c>
      <c r="K499" s="96" t="s">
        <v>282</v>
      </c>
      <c r="L499">
        <v>2</v>
      </c>
      <c r="M499" t="s">
        <v>1450</v>
      </c>
      <c r="N499">
        <v>173774612</v>
      </c>
      <c r="O499">
        <v>999</v>
      </c>
      <c r="P499">
        <v>0</v>
      </c>
      <c r="Q499">
        <v>0</v>
      </c>
      <c r="R499">
        <v>0</v>
      </c>
      <c r="S499" s="23">
        <v>173775611</v>
      </c>
      <c r="T499">
        <v>0</v>
      </c>
      <c r="U499" s="252">
        <v>0</v>
      </c>
      <c r="V499" s="243">
        <v>0</v>
      </c>
      <c r="W499">
        <v>0</v>
      </c>
      <c r="X499">
        <v>0</v>
      </c>
      <c r="Z499" s="270" t="str">
        <f t="shared" si="64"/>
        <v>1</v>
      </c>
      <c r="AA499" s="265" t="str">
        <f t="shared" si="65"/>
        <v>4</v>
      </c>
      <c r="AB499" s="265" t="str">
        <f t="shared" si="66"/>
        <v>2</v>
      </c>
      <c r="AC499" s="273" t="s">
        <v>1463</v>
      </c>
      <c r="AD499" s="274" t="s">
        <v>1474</v>
      </c>
      <c r="AE499" s="283" t="s">
        <v>1522</v>
      </c>
    </row>
    <row r="500" spans="1:31" x14ac:dyDescent="0.25">
      <c r="A500" t="s">
        <v>628</v>
      </c>
      <c r="B500" t="str">
        <f t="shared" si="67"/>
        <v>36</v>
      </c>
      <c r="C500" s="95" t="str">
        <f t="shared" si="68"/>
        <v>035</v>
      </c>
      <c r="D500" t="str">
        <f t="shared" si="69"/>
        <v>DEP36035</v>
      </c>
      <c r="E500">
        <v>36</v>
      </c>
      <c r="F500">
        <v>1</v>
      </c>
      <c r="G500">
        <v>3</v>
      </c>
      <c r="H500">
        <v>85</v>
      </c>
      <c r="I500">
        <v>14</v>
      </c>
      <c r="J500">
        <v>2</v>
      </c>
      <c r="K500" s="96" t="s">
        <v>282</v>
      </c>
      <c r="L500">
        <v>2</v>
      </c>
      <c r="M500" t="s">
        <v>1451</v>
      </c>
      <c r="N500">
        <v>4238584</v>
      </c>
      <c r="O500">
        <v>120195930</v>
      </c>
      <c r="P500">
        <v>0</v>
      </c>
      <c r="Q500">
        <v>0</v>
      </c>
      <c r="R500">
        <v>0</v>
      </c>
      <c r="S500" s="23">
        <v>124434514</v>
      </c>
      <c r="T500">
        <v>0</v>
      </c>
      <c r="U500" s="252">
        <v>0</v>
      </c>
      <c r="V500" s="243">
        <v>0</v>
      </c>
      <c r="W500">
        <v>0</v>
      </c>
      <c r="X500">
        <v>0</v>
      </c>
      <c r="Z500" s="270" t="str">
        <f t="shared" si="64"/>
        <v>1</v>
      </c>
      <c r="AA500" s="265" t="str">
        <f t="shared" si="65"/>
        <v>4</v>
      </c>
      <c r="AB500" s="265" t="str">
        <f t="shared" si="66"/>
        <v>2</v>
      </c>
      <c r="AC500" s="273" t="s">
        <v>1463</v>
      </c>
      <c r="AD500" s="274" t="s">
        <v>1474</v>
      </c>
      <c r="AE500" s="283" t="s">
        <v>1522</v>
      </c>
    </row>
    <row r="501" spans="1:31" x14ac:dyDescent="0.25">
      <c r="A501" t="s">
        <v>629</v>
      </c>
      <c r="B501" t="str">
        <f t="shared" si="67"/>
        <v>40</v>
      </c>
      <c r="C501" s="95" t="str">
        <f t="shared" si="68"/>
        <v>063</v>
      </c>
      <c r="D501" t="str">
        <f t="shared" si="69"/>
        <v>SAL40063</v>
      </c>
      <c r="E501">
        <v>40</v>
      </c>
      <c r="F501">
        <v>1</v>
      </c>
      <c r="G501">
        <v>3</v>
      </c>
      <c r="H501">
        <v>22</v>
      </c>
      <c r="I501">
        <v>12</v>
      </c>
      <c r="J501">
        <v>1</v>
      </c>
      <c r="K501" s="96" t="s">
        <v>296</v>
      </c>
      <c r="L501">
        <v>4</v>
      </c>
      <c r="M501" t="s">
        <v>1260</v>
      </c>
      <c r="N501">
        <v>41709244000</v>
      </c>
      <c r="O501">
        <v>0</v>
      </c>
      <c r="P501">
        <v>0</v>
      </c>
      <c r="Q501">
        <v>0</v>
      </c>
      <c r="R501">
        <v>0</v>
      </c>
      <c r="S501" s="23">
        <v>41709244000</v>
      </c>
      <c r="T501">
        <v>38539418792</v>
      </c>
      <c r="U501" s="252">
        <v>8926556718</v>
      </c>
      <c r="V501" s="243">
        <v>8926556718</v>
      </c>
      <c r="W501">
        <v>8926556718</v>
      </c>
      <c r="X501">
        <v>29612862074</v>
      </c>
      <c r="Z501" s="270" t="str">
        <f t="shared" si="64"/>
        <v>1</v>
      </c>
      <c r="AA501" s="265" t="str">
        <f t="shared" si="65"/>
        <v>2</v>
      </c>
      <c r="AB501" s="265" t="str">
        <f t="shared" si="66"/>
        <v>1</v>
      </c>
      <c r="AC501" s="273" t="s">
        <v>1463</v>
      </c>
      <c r="AD501" s="274" t="s">
        <v>1472</v>
      </c>
      <c r="AE501" s="240" t="s">
        <v>1511</v>
      </c>
    </row>
    <row r="502" spans="1:31" x14ac:dyDescent="0.25">
      <c r="A502" t="s">
        <v>629</v>
      </c>
      <c r="B502" t="str">
        <f t="shared" si="67"/>
        <v>40</v>
      </c>
      <c r="C502" s="95" t="str">
        <f t="shared" si="68"/>
        <v>063</v>
      </c>
      <c r="D502" t="str">
        <f t="shared" si="69"/>
        <v>SAL40063</v>
      </c>
      <c r="E502">
        <v>40</v>
      </c>
      <c r="F502">
        <v>1</v>
      </c>
      <c r="G502">
        <v>3</v>
      </c>
      <c r="H502">
        <v>22</v>
      </c>
      <c r="I502">
        <v>12</v>
      </c>
      <c r="J502">
        <v>1</v>
      </c>
      <c r="K502" s="96" t="s">
        <v>296</v>
      </c>
      <c r="L502">
        <v>14</v>
      </c>
      <c r="M502" t="s">
        <v>1261</v>
      </c>
      <c r="N502">
        <v>4864047000</v>
      </c>
      <c r="O502">
        <v>0</v>
      </c>
      <c r="P502">
        <v>0</v>
      </c>
      <c r="Q502">
        <v>0</v>
      </c>
      <c r="R502">
        <v>0</v>
      </c>
      <c r="S502" s="23">
        <v>4864047000</v>
      </c>
      <c r="T502">
        <v>4742042940</v>
      </c>
      <c r="U502" s="252">
        <v>1244621225</v>
      </c>
      <c r="V502" s="243">
        <v>1244621225</v>
      </c>
      <c r="W502">
        <v>1235707502</v>
      </c>
      <c r="X502">
        <v>3497421715</v>
      </c>
      <c r="Z502" s="270" t="str">
        <f t="shared" si="64"/>
        <v>1</v>
      </c>
      <c r="AA502" s="265" t="str">
        <f t="shared" si="65"/>
        <v>2</v>
      </c>
      <c r="AB502" s="265" t="str">
        <f t="shared" si="66"/>
        <v>1</v>
      </c>
      <c r="AC502" s="273" t="s">
        <v>1463</v>
      </c>
      <c r="AD502" s="274" t="s">
        <v>1472</v>
      </c>
      <c r="AE502" s="240" t="s">
        <v>1511</v>
      </c>
    </row>
    <row r="503" spans="1:31" x14ac:dyDescent="0.25">
      <c r="A503" t="s">
        <v>629</v>
      </c>
      <c r="B503" t="str">
        <f t="shared" si="67"/>
        <v>40</v>
      </c>
      <c r="C503" s="95" t="str">
        <f t="shared" si="68"/>
        <v>063</v>
      </c>
      <c r="D503" t="str">
        <f t="shared" si="69"/>
        <v>SAL40063</v>
      </c>
      <c r="E503">
        <v>40</v>
      </c>
      <c r="F503">
        <v>1</v>
      </c>
      <c r="G503">
        <v>3</v>
      </c>
      <c r="H503">
        <v>22</v>
      </c>
      <c r="I503">
        <v>12</v>
      </c>
      <c r="J503">
        <v>1</v>
      </c>
      <c r="K503" s="96" t="s">
        <v>296</v>
      </c>
      <c r="L503">
        <v>24</v>
      </c>
      <c r="M503" t="s">
        <v>1262</v>
      </c>
      <c r="N503">
        <v>2447878000</v>
      </c>
      <c r="O503">
        <v>0</v>
      </c>
      <c r="P503">
        <v>0</v>
      </c>
      <c r="Q503">
        <v>0</v>
      </c>
      <c r="R503">
        <v>0</v>
      </c>
      <c r="S503" s="23">
        <v>2447878000</v>
      </c>
      <c r="T503">
        <v>2447877930</v>
      </c>
      <c r="U503" s="252">
        <v>789731754</v>
      </c>
      <c r="V503" s="243">
        <v>789731754</v>
      </c>
      <c r="W503">
        <v>789731754</v>
      </c>
      <c r="X503">
        <v>1658146176</v>
      </c>
      <c r="Z503" s="270" t="str">
        <f t="shared" si="64"/>
        <v>1</v>
      </c>
      <c r="AA503" s="265" t="str">
        <f t="shared" si="65"/>
        <v>2</v>
      </c>
      <c r="AB503" s="265" t="str">
        <f t="shared" si="66"/>
        <v>1</v>
      </c>
      <c r="AC503" s="273" t="s">
        <v>1463</v>
      </c>
      <c r="AD503" s="274" t="s">
        <v>1472</v>
      </c>
      <c r="AE503" s="240" t="s">
        <v>1511</v>
      </c>
    </row>
    <row r="504" spans="1:31" x14ac:dyDescent="0.25">
      <c r="A504" t="s">
        <v>629</v>
      </c>
      <c r="B504" t="str">
        <f t="shared" si="67"/>
        <v>40</v>
      </c>
      <c r="C504" s="95" t="str">
        <f t="shared" si="68"/>
        <v>063</v>
      </c>
      <c r="D504" t="str">
        <f t="shared" si="69"/>
        <v>SAL40063</v>
      </c>
      <c r="E504">
        <v>40</v>
      </c>
      <c r="F504">
        <v>1</v>
      </c>
      <c r="G504">
        <v>3</v>
      </c>
      <c r="H504">
        <v>22</v>
      </c>
      <c r="I504">
        <v>12</v>
      </c>
      <c r="J504">
        <v>1</v>
      </c>
      <c r="K504" s="96" t="s">
        <v>296</v>
      </c>
      <c r="L504">
        <v>34</v>
      </c>
      <c r="M504" t="s">
        <v>1263</v>
      </c>
      <c r="N504">
        <v>1164624800</v>
      </c>
      <c r="O504">
        <v>0</v>
      </c>
      <c r="P504">
        <v>0</v>
      </c>
      <c r="Q504">
        <v>0</v>
      </c>
      <c r="R504">
        <v>0</v>
      </c>
      <c r="S504" s="23">
        <v>1164624800</v>
      </c>
      <c r="T504">
        <v>291156138</v>
      </c>
      <c r="U504" s="252">
        <v>17861335</v>
      </c>
      <c r="V504" s="243">
        <v>17861335</v>
      </c>
      <c r="W504">
        <v>17861335</v>
      </c>
      <c r="X504">
        <v>273294803</v>
      </c>
      <c r="Z504" s="270" t="str">
        <f t="shared" si="64"/>
        <v>1</v>
      </c>
      <c r="AA504" s="265" t="str">
        <f t="shared" si="65"/>
        <v>2</v>
      </c>
      <c r="AB504" s="265" t="str">
        <f t="shared" si="66"/>
        <v>1</v>
      </c>
      <c r="AC504" s="273" t="s">
        <v>1463</v>
      </c>
      <c r="AD504" s="274" t="s">
        <v>1472</v>
      </c>
      <c r="AE504" s="240" t="s">
        <v>1511</v>
      </c>
    </row>
    <row r="505" spans="1:31" x14ac:dyDescent="0.25">
      <c r="A505" t="s">
        <v>629</v>
      </c>
      <c r="B505" t="str">
        <f t="shared" si="67"/>
        <v>40</v>
      </c>
      <c r="C505" s="95" t="str">
        <f t="shared" si="68"/>
        <v>063</v>
      </c>
      <c r="D505" t="str">
        <f t="shared" si="69"/>
        <v>SAL40063</v>
      </c>
      <c r="E505">
        <v>40</v>
      </c>
      <c r="F505">
        <v>1</v>
      </c>
      <c r="G505">
        <v>3</v>
      </c>
      <c r="H505">
        <v>22</v>
      </c>
      <c r="I505">
        <v>12</v>
      </c>
      <c r="J505">
        <v>1</v>
      </c>
      <c r="K505" s="96" t="s">
        <v>296</v>
      </c>
      <c r="L505">
        <v>44</v>
      </c>
      <c r="M505" t="s">
        <v>1264</v>
      </c>
      <c r="N505">
        <v>1269973000</v>
      </c>
      <c r="O505">
        <v>0</v>
      </c>
      <c r="P505">
        <v>0</v>
      </c>
      <c r="Q505">
        <v>0</v>
      </c>
      <c r="R505">
        <v>0</v>
      </c>
      <c r="S505" s="23">
        <v>1269973000</v>
      </c>
      <c r="T505">
        <v>340426637</v>
      </c>
      <c r="U505" s="252">
        <v>0</v>
      </c>
      <c r="V505" s="243">
        <v>0</v>
      </c>
      <c r="W505">
        <v>0</v>
      </c>
      <c r="X505">
        <v>340426637</v>
      </c>
      <c r="Z505" s="270" t="str">
        <f t="shared" si="64"/>
        <v>1</v>
      </c>
      <c r="AA505" s="265" t="str">
        <f t="shared" si="65"/>
        <v>2</v>
      </c>
      <c r="AB505" s="265" t="str">
        <f t="shared" si="66"/>
        <v>1</v>
      </c>
      <c r="AC505" s="273" t="s">
        <v>1463</v>
      </c>
      <c r="AD505" s="274" t="s">
        <v>1472</v>
      </c>
      <c r="AE505" s="240" t="s">
        <v>1511</v>
      </c>
    </row>
    <row r="506" spans="1:31" x14ac:dyDescent="0.25">
      <c r="A506" t="s">
        <v>629</v>
      </c>
      <c r="B506" t="str">
        <f t="shared" si="67"/>
        <v>40</v>
      </c>
      <c r="C506" s="95" t="str">
        <f t="shared" si="68"/>
        <v>063</v>
      </c>
      <c r="D506" t="str">
        <f t="shared" si="69"/>
        <v>SAL40063</v>
      </c>
      <c r="E506">
        <v>40</v>
      </c>
      <c r="F506">
        <v>1</v>
      </c>
      <c r="G506">
        <v>3</v>
      </c>
      <c r="H506">
        <v>22</v>
      </c>
      <c r="I506">
        <v>12</v>
      </c>
      <c r="J506">
        <v>1</v>
      </c>
      <c r="K506" s="96" t="s">
        <v>296</v>
      </c>
      <c r="L506">
        <v>54</v>
      </c>
      <c r="M506" t="s">
        <v>1265</v>
      </c>
      <c r="N506">
        <v>281630000</v>
      </c>
      <c r="O506">
        <v>0</v>
      </c>
      <c r="P506">
        <v>0</v>
      </c>
      <c r="Q506">
        <v>0</v>
      </c>
      <c r="R506">
        <v>0</v>
      </c>
      <c r="S506" s="23">
        <v>281630000</v>
      </c>
      <c r="T506">
        <v>0</v>
      </c>
      <c r="U506" s="252">
        <v>0</v>
      </c>
      <c r="V506" s="243">
        <v>0</v>
      </c>
      <c r="W506">
        <v>0</v>
      </c>
      <c r="X506">
        <v>0</v>
      </c>
      <c r="Z506" s="270" t="str">
        <f t="shared" si="64"/>
        <v>1</v>
      </c>
      <c r="AA506" s="265" t="str">
        <f t="shared" si="65"/>
        <v>2</v>
      </c>
      <c r="AB506" s="265" t="str">
        <f t="shared" si="66"/>
        <v>1</v>
      </c>
      <c r="AC506" s="273" t="s">
        <v>1463</v>
      </c>
      <c r="AD506" s="274" t="s">
        <v>1472</v>
      </c>
      <c r="AE506" s="240" t="s">
        <v>1511</v>
      </c>
    </row>
    <row r="507" spans="1:31" x14ac:dyDescent="0.25">
      <c r="A507" t="s">
        <v>629</v>
      </c>
      <c r="B507" t="str">
        <f t="shared" si="67"/>
        <v>40</v>
      </c>
      <c r="C507" s="95" t="str">
        <f t="shared" si="68"/>
        <v>063</v>
      </c>
      <c r="D507" t="str">
        <f t="shared" si="69"/>
        <v>SAL40063</v>
      </c>
      <c r="E507">
        <v>40</v>
      </c>
      <c r="F507">
        <v>1</v>
      </c>
      <c r="G507">
        <v>3</v>
      </c>
      <c r="H507">
        <v>22</v>
      </c>
      <c r="I507">
        <v>12</v>
      </c>
      <c r="J507">
        <v>1</v>
      </c>
      <c r="K507" s="96" t="s">
        <v>296</v>
      </c>
      <c r="L507">
        <v>64</v>
      </c>
      <c r="M507" t="s">
        <v>1266</v>
      </c>
      <c r="N507">
        <v>276283000</v>
      </c>
      <c r="O507">
        <v>0</v>
      </c>
      <c r="P507">
        <v>0</v>
      </c>
      <c r="Q507">
        <v>0</v>
      </c>
      <c r="R507">
        <v>0</v>
      </c>
      <c r="S507" s="23">
        <v>276283000</v>
      </c>
      <c r="T507">
        <v>0</v>
      </c>
      <c r="U507" s="252">
        <v>0</v>
      </c>
      <c r="V507" s="243">
        <v>0</v>
      </c>
      <c r="W507">
        <v>0</v>
      </c>
      <c r="X507">
        <v>0</v>
      </c>
      <c r="Z507" s="270" t="str">
        <f t="shared" si="64"/>
        <v>1</v>
      </c>
      <c r="AA507" s="265" t="str">
        <f t="shared" si="65"/>
        <v>2</v>
      </c>
      <c r="AB507" s="265" t="str">
        <f t="shared" si="66"/>
        <v>1</v>
      </c>
      <c r="AC507" s="273" t="s">
        <v>1463</v>
      </c>
      <c r="AD507" s="274" t="s">
        <v>1472</v>
      </c>
      <c r="AE507" s="240" t="s">
        <v>1511</v>
      </c>
    </row>
    <row r="508" spans="1:31" x14ac:dyDescent="0.25">
      <c r="A508" t="s">
        <v>629</v>
      </c>
      <c r="B508" t="str">
        <f t="shared" si="67"/>
        <v>40</v>
      </c>
      <c r="C508" s="95" t="str">
        <f t="shared" si="68"/>
        <v>063</v>
      </c>
      <c r="D508" t="str">
        <f t="shared" si="69"/>
        <v>SAL40063</v>
      </c>
      <c r="E508">
        <v>40</v>
      </c>
      <c r="F508">
        <v>1</v>
      </c>
      <c r="G508">
        <v>3</v>
      </c>
      <c r="H508">
        <v>22</v>
      </c>
      <c r="I508">
        <v>12</v>
      </c>
      <c r="J508">
        <v>1</v>
      </c>
      <c r="K508" s="96" t="s">
        <v>296</v>
      </c>
      <c r="L508">
        <v>74</v>
      </c>
      <c r="M508" t="s">
        <v>1261</v>
      </c>
      <c r="N508">
        <v>131026000</v>
      </c>
      <c r="O508">
        <v>0</v>
      </c>
      <c r="P508">
        <v>0</v>
      </c>
      <c r="Q508">
        <v>0</v>
      </c>
      <c r="R508">
        <v>0</v>
      </c>
      <c r="S508" s="23">
        <v>131026000</v>
      </c>
      <c r="T508">
        <v>131025562</v>
      </c>
      <c r="U508" s="252">
        <v>0</v>
      </c>
      <c r="V508" s="243">
        <v>0</v>
      </c>
      <c r="W508">
        <v>0</v>
      </c>
      <c r="X508">
        <v>131025562</v>
      </c>
      <c r="Z508" s="270" t="str">
        <f t="shared" si="64"/>
        <v>1</v>
      </c>
      <c r="AA508" s="265" t="str">
        <f t="shared" si="65"/>
        <v>2</v>
      </c>
      <c r="AB508" s="265" t="str">
        <f t="shared" si="66"/>
        <v>1</v>
      </c>
      <c r="AC508" s="273" t="s">
        <v>1463</v>
      </c>
      <c r="AD508" s="274" t="s">
        <v>1472</v>
      </c>
      <c r="AE508" s="240" t="s">
        <v>1511</v>
      </c>
    </row>
    <row r="509" spans="1:31" x14ac:dyDescent="0.25">
      <c r="A509" t="s">
        <v>629</v>
      </c>
      <c r="B509" t="str">
        <f t="shared" si="67"/>
        <v>40</v>
      </c>
      <c r="C509" s="95" t="str">
        <f t="shared" si="68"/>
        <v>063</v>
      </c>
      <c r="D509" t="str">
        <f t="shared" si="69"/>
        <v>SAL40063</v>
      </c>
      <c r="E509">
        <v>40</v>
      </c>
      <c r="F509">
        <v>1</v>
      </c>
      <c r="G509">
        <v>3</v>
      </c>
      <c r="H509">
        <v>22</v>
      </c>
      <c r="I509">
        <v>12</v>
      </c>
      <c r="J509">
        <v>1</v>
      </c>
      <c r="K509" s="96" t="s">
        <v>296</v>
      </c>
      <c r="L509">
        <v>94</v>
      </c>
      <c r="M509" t="s">
        <v>1267</v>
      </c>
      <c r="N509">
        <v>91416000</v>
      </c>
      <c r="O509">
        <v>0</v>
      </c>
      <c r="P509">
        <v>0</v>
      </c>
      <c r="Q509">
        <v>0</v>
      </c>
      <c r="R509">
        <v>0</v>
      </c>
      <c r="S509" s="23">
        <v>91416000</v>
      </c>
      <c r="T509">
        <v>0</v>
      </c>
      <c r="U509" s="252">
        <v>0</v>
      </c>
      <c r="V509" s="243">
        <v>0</v>
      </c>
      <c r="W509">
        <v>0</v>
      </c>
      <c r="X509">
        <v>0</v>
      </c>
      <c r="Z509" s="270" t="str">
        <f t="shared" si="64"/>
        <v>1</v>
      </c>
      <c r="AA509" s="265" t="str">
        <f t="shared" si="65"/>
        <v>2</v>
      </c>
      <c r="AB509" s="265" t="str">
        <f t="shared" si="66"/>
        <v>1</v>
      </c>
      <c r="AC509" s="273" t="s">
        <v>1463</v>
      </c>
      <c r="AD509" s="274" t="s">
        <v>1472</v>
      </c>
      <c r="AE509" s="240" t="s">
        <v>1511</v>
      </c>
    </row>
    <row r="510" spans="1:31" x14ac:dyDescent="0.25">
      <c r="A510" t="s">
        <v>629</v>
      </c>
      <c r="B510" t="str">
        <f t="shared" si="67"/>
        <v>40</v>
      </c>
      <c r="C510" s="95" t="str">
        <f t="shared" si="68"/>
        <v>063</v>
      </c>
      <c r="D510" t="str">
        <f t="shared" si="69"/>
        <v>SAL40063</v>
      </c>
      <c r="E510">
        <v>40</v>
      </c>
      <c r="F510">
        <v>1</v>
      </c>
      <c r="G510">
        <v>3</v>
      </c>
      <c r="H510">
        <v>33</v>
      </c>
      <c r="I510">
        <v>12</v>
      </c>
      <c r="J510">
        <v>1</v>
      </c>
      <c r="K510" s="96" t="s">
        <v>296</v>
      </c>
      <c r="L510">
        <v>4</v>
      </c>
      <c r="M510" t="s">
        <v>1268</v>
      </c>
      <c r="N510">
        <v>22459868000</v>
      </c>
      <c r="O510">
        <v>0</v>
      </c>
      <c r="P510">
        <v>0</v>
      </c>
      <c r="Q510">
        <v>0</v>
      </c>
      <c r="R510">
        <v>1968871874</v>
      </c>
      <c r="S510" s="23">
        <v>20490996126</v>
      </c>
      <c r="T510">
        <v>20490996126</v>
      </c>
      <c r="U510" s="252">
        <v>4285119113</v>
      </c>
      <c r="V510" s="243">
        <v>4285119113</v>
      </c>
      <c r="W510">
        <v>4285119113</v>
      </c>
      <c r="X510">
        <v>16205877013</v>
      </c>
      <c r="Z510" s="270" t="str">
        <f t="shared" si="64"/>
        <v>1</v>
      </c>
      <c r="AA510" s="265" t="str">
        <f t="shared" si="65"/>
        <v>2</v>
      </c>
      <c r="AB510" s="265" t="str">
        <f t="shared" si="66"/>
        <v>1</v>
      </c>
      <c r="AC510" s="273" t="s">
        <v>1463</v>
      </c>
      <c r="AD510" s="274" t="s">
        <v>1472</v>
      </c>
      <c r="AE510" s="240" t="s">
        <v>1511</v>
      </c>
    </row>
    <row r="511" spans="1:31" x14ac:dyDescent="0.25">
      <c r="A511" t="s">
        <v>629</v>
      </c>
      <c r="B511" t="str">
        <f t="shared" si="67"/>
        <v>40</v>
      </c>
      <c r="C511" s="95" t="str">
        <f t="shared" si="68"/>
        <v>063</v>
      </c>
      <c r="D511" t="str">
        <f t="shared" si="69"/>
        <v>SAL40063</v>
      </c>
      <c r="E511">
        <v>40</v>
      </c>
      <c r="F511">
        <v>1</v>
      </c>
      <c r="G511">
        <v>3</v>
      </c>
      <c r="H511">
        <v>33</v>
      </c>
      <c r="I511">
        <v>12</v>
      </c>
      <c r="J511">
        <v>1</v>
      </c>
      <c r="K511" s="96" t="s">
        <v>296</v>
      </c>
      <c r="L511">
        <v>14</v>
      </c>
      <c r="M511" t="s">
        <v>1269</v>
      </c>
      <c r="N511">
        <v>1800984000</v>
      </c>
      <c r="O511">
        <v>0</v>
      </c>
      <c r="P511">
        <v>559483455</v>
      </c>
      <c r="Q511">
        <v>0</v>
      </c>
      <c r="R511">
        <v>0</v>
      </c>
      <c r="S511" s="23">
        <v>2360467455</v>
      </c>
      <c r="T511">
        <v>1800984000</v>
      </c>
      <c r="U511" s="252">
        <v>1800984000</v>
      </c>
      <c r="V511" s="243">
        <v>1800984000</v>
      </c>
      <c r="W511">
        <v>1800984000</v>
      </c>
      <c r="X511">
        <v>0</v>
      </c>
      <c r="Z511" s="270" t="str">
        <f t="shared" si="64"/>
        <v>1</v>
      </c>
      <c r="AA511" s="265" t="str">
        <f t="shared" si="65"/>
        <v>2</v>
      </c>
      <c r="AB511" s="265" t="str">
        <f t="shared" si="66"/>
        <v>1</v>
      </c>
      <c r="AC511" s="273" t="s">
        <v>1463</v>
      </c>
      <c r="AD511" s="274" t="s">
        <v>1472</v>
      </c>
      <c r="AE511" s="240" t="s">
        <v>1511</v>
      </c>
    </row>
    <row r="512" spans="1:31" x14ac:dyDescent="0.25">
      <c r="A512" t="s">
        <v>629</v>
      </c>
      <c r="B512" t="str">
        <f t="shared" si="67"/>
        <v>40</v>
      </c>
      <c r="C512" s="95" t="str">
        <f t="shared" si="68"/>
        <v>063</v>
      </c>
      <c r="D512" t="str">
        <f t="shared" si="69"/>
        <v>SAL40063</v>
      </c>
      <c r="E512">
        <v>40</v>
      </c>
      <c r="F512">
        <v>1</v>
      </c>
      <c r="G512">
        <v>3</v>
      </c>
      <c r="H512">
        <v>33</v>
      </c>
      <c r="I512">
        <v>12</v>
      </c>
      <c r="J512">
        <v>1</v>
      </c>
      <c r="K512" s="96" t="s">
        <v>296</v>
      </c>
      <c r="L512">
        <v>24</v>
      </c>
      <c r="M512" t="s">
        <v>1452</v>
      </c>
      <c r="N512">
        <v>0</v>
      </c>
      <c r="O512">
        <v>0</v>
      </c>
      <c r="P512">
        <v>1373843991</v>
      </c>
      <c r="Q512">
        <v>0</v>
      </c>
      <c r="R512">
        <v>0</v>
      </c>
      <c r="S512" s="23">
        <v>1373843991</v>
      </c>
      <c r="T512">
        <v>0</v>
      </c>
      <c r="U512" s="252">
        <v>0</v>
      </c>
      <c r="V512" s="243">
        <v>0</v>
      </c>
      <c r="W512">
        <v>0</v>
      </c>
      <c r="X512">
        <v>0</v>
      </c>
      <c r="Z512" s="270" t="str">
        <f t="shared" si="64"/>
        <v>1</v>
      </c>
      <c r="AA512" s="265" t="str">
        <f t="shared" si="65"/>
        <v>2</v>
      </c>
      <c r="AB512" s="265" t="str">
        <f t="shared" si="66"/>
        <v>1</v>
      </c>
      <c r="AC512" s="273" t="s">
        <v>1463</v>
      </c>
      <c r="AD512" s="274" t="s">
        <v>1472</v>
      </c>
      <c r="AE512" s="240" t="s">
        <v>1511</v>
      </c>
    </row>
    <row r="513" spans="1:31" x14ac:dyDescent="0.25">
      <c r="A513" t="s">
        <v>629</v>
      </c>
      <c r="B513" t="str">
        <f t="shared" si="67"/>
        <v>40</v>
      </c>
      <c r="C513" s="95" t="str">
        <f t="shared" si="68"/>
        <v>063</v>
      </c>
      <c r="D513" t="str">
        <f t="shared" si="69"/>
        <v>SAL40063</v>
      </c>
      <c r="E513">
        <v>40</v>
      </c>
      <c r="F513">
        <v>1</v>
      </c>
      <c r="G513">
        <v>3</v>
      </c>
      <c r="H513">
        <v>82</v>
      </c>
      <c r="I513">
        <v>12</v>
      </c>
      <c r="J513">
        <v>1</v>
      </c>
      <c r="K513" s="96" t="s">
        <v>296</v>
      </c>
      <c r="L513">
        <v>4</v>
      </c>
      <c r="M513" t="s">
        <v>1270</v>
      </c>
      <c r="N513">
        <v>598527000</v>
      </c>
      <c r="O513">
        <v>75</v>
      </c>
      <c r="P513">
        <v>0</v>
      </c>
      <c r="Q513">
        <v>0</v>
      </c>
      <c r="R513">
        <v>0</v>
      </c>
      <c r="S513" s="23">
        <v>598527075</v>
      </c>
      <c r="T513">
        <v>0</v>
      </c>
      <c r="U513" s="252">
        <v>0</v>
      </c>
      <c r="V513" s="243">
        <v>0</v>
      </c>
      <c r="W513">
        <v>0</v>
      </c>
      <c r="X513">
        <v>0</v>
      </c>
      <c r="Z513" s="270" t="str">
        <f t="shared" si="64"/>
        <v>1</v>
      </c>
      <c r="AA513" s="265" t="str">
        <f t="shared" si="65"/>
        <v>2</v>
      </c>
      <c r="AB513" s="265" t="str">
        <f t="shared" si="66"/>
        <v>1</v>
      </c>
      <c r="AC513" s="273" t="s">
        <v>1463</v>
      </c>
      <c r="AD513" s="274" t="s">
        <v>1472</v>
      </c>
      <c r="AE513" s="240" t="s">
        <v>1511</v>
      </c>
    </row>
    <row r="514" spans="1:31" x14ac:dyDescent="0.25">
      <c r="A514" t="s">
        <v>629</v>
      </c>
      <c r="B514" t="str">
        <f t="shared" ref="B514:B551" si="70">RIGHT(E514,2)</f>
        <v>40</v>
      </c>
      <c r="C514" s="95" t="str">
        <f t="shared" si="68"/>
        <v>063</v>
      </c>
      <c r="D514" t="str">
        <f t="shared" si="69"/>
        <v>SAL40063</v>
      </c>
      <c r="E514">
        <v>40</v>
      </c>
      <c r="F514">
        <v>1</v>
      </c>
      <c r="G514">
        <v>3</v>
      </c>
      <c r="H514">
        <v>82</v>
      </c>
      <c r="I514">
        <v>12</v>
      </c>
      <c r="J514">
        <v>1</v>
      </c>
      <c r="K514" s="96" t="s">
        <v>296</v>
      </c>
      <c r="L514">
        <v>14</v>
      </c>
      <c r="M514" t="s">
        <v>1271</v>
      </c>
      <c r="N514">
        <v>1142889560</v>
      </c>
      <c r="O514">
        <v>12519183</v>
      </c>
      <c r="P514">
        <v>0</v>
      </c>
      <c r="Q514">
        <v>0</v>
      </c>
      <c r="R514">
        <v>0</v>
      </c>
      <c r="S514" s="23">
        <v>1155408743</v>
      </c>
      <c r="T514">
        <v>1142889560</v>
      </c>
      <c r="U514" s="252">
        <v>370829049</v>
      </c>
      <c r="V514" s="243">
        <v>342219366</v>
      </c>
      <c r="W514">
        <v>342219366</v>
      </c>
      <c r="X514">
        <v>800670194</v>
      </c>
      <c r="Z514" s="270" t="str">
        <f t="shared" si="64"/>
        <v>1</v>
      </c>
      <c r="AA514" s="265" t="str">
        <f t="shared" si="65"/>
        <v>2</v>
      </c>
      <c r="AB514" s="265" t="str">
        <f t="shared" si="66"/>
        <v>1</v>
      </c>
      <c r="AC514" s="273" t="s">
        <v>1463</v>
      </c>
      <c r="AD514" s="274" t="s">
        <v>1472</v>
      </c>
      <c r="AE514" s="240" t="s">
        <v>1511</v>
      </c>
    </row>
    <row r="515" spans="1:31" x14ac:dyDescent="0.25">
      <c r="A515" t="s">
        <v>629</v>
      </c>
      <c r="B515" t="str">
        <f t="shared" ref="B515:B527" si="71">RIGHT(E515,2)</f>
        <v>40</v>
      </c>
      <c r="C515" s="95" t="str">
        <f t="shared" si="68"/>
        <v>063</v>
      </c>
      <c r="D515" t="str">
        <f t="shared" si="69"/>
        <v>SAL40063</v>
      </c>
      <c r="E515">
        <v>40</v>
      </c>
      <c r="F515">
        <v>1</v>
      </c>
      <c r="G515">
        <v>3</v>
      </c>
      <c r="H515">
        <v>82</v>
      </c>
      <c r="I515">
        <v>12</v>
      </c>
      <c r="J515">
        <v>1</v>
      </c>
      <c r="K515" s="96" t="s">
        <v>296</v>
      </c>
      <c r="L515">
        <v>24</v>
      </c>
      <c r="M515" t="s">
        <v>1267</v>
      </c>
      <c r="N515">
        <v>324441000</v>
      </c>
      <c r="O515">
        <v>3422574</v>
      </c>
      <c r="P515">
        <v>0</v>
      </c>
      <c r="Q515">
        <v>0</v>
      </c>
      <c r="R515">
        <v>0</v>
      </c>
      <c r="S515" s="23">
        <v>327863574</v>
      </c>
      <c r="T515">
        <v>0</v>
      </c>
      <c r="U515" s="252">
        <v>0</v>
      </c>
      <c r="V515" s="243">
        <v>0</v>
      </c>
      <c r="W515">
        <v>0</v>
      </c>
      <c r="X515">
        <v>0</v>
      </c>
      <c r="Z515" s="270" t="str">
        <f t="shared" si="64"/>
        <v>1</v>
      </c>
      <c r="AA515" s="265" t="str">
        <f t="shared" si="65"/>
        <v>2</v>
      </c>
      <c r="AB515" s="265" t="str">
        <f t="shared" si="66"/>
        <v>1</v>
      </c>
      <c r="AC515" s="273" t="s">
        <v>1463</v>
      </c>
      <c r="AD515" s="274" t="s">
        <v>1472</v>
      </c>
      <c r="AE515" s="240" t="s">
        <v>1511</v>
      </c>
    </row>
    <row r="516" spans="1:31" x14ac:dyDescent="0.25">
      <c r="A516" t="s">
        <v>629</v>
      </c>
      <c r="B516" t="str">
        <f t="shared" si="71"/>
        <v>40</v>
      </c>
      <c r="C516" s="95" t="str">
        <f t="shared" si="68"/>
        <v>063</v>
      </c>
      <c r="D516" t="str">
        <f t="shared" si="69"/>
        <v>SAL40063</v>
      </c>
      <c r="E516">
        <v>40</v>
      </c>
      <c r="F516">
        <v>1</v>
      </c>
      <c r="G516">
        <v>3</v>
      </c>
      <c r="H516">
        <v>82</v>
      </c>
      <c r="I516">
        <v>12</v>
      </c>
      <c r="J516">
        <v>1</v>
      </c>
      <c r="K516" s="96" t="s">
        <v>296</v>
      </c>
      <c r="L516">
        <v>34</v>
      </c>
      <c r="M516" t="s">
        <v>1272</v>
      </c>
      <c r="N516">
        <v>221000000</v>
      </c>
      <c r="O516">
        <v>4112052</v>
      </c>
      <c r="P516">
        <v>0</v>
      </c>
      <c r="Q516">
        <v>0</v>
      </c>
      <c r="R516">
        <v>0</v>
      </c>
      <c r="S516" s="23">
        <v>225112052</v>
      </c>
      <c r="T516">
        <v>0</v>
      </c>
      <c r="U516" s="252">
        <v>0</v>
      </c>
      <c r="V516" s="243">
        <v>0</v>
      </c>
      <c r="W516">
        <v>0</v>
      </c>
      <c r="X516">
        <v>0</v>
      </c>
      <c r="Z516" s="270" t="str">
        <f t="shared" ref="Z516:Z579" si="72">LEFT(I516,1)</f>
        <v>1</v>
      </c>
      <c r="AA516" s="265" t="str">
        <f t="shared" ref="AA516:AA579" si="73">RIGHT(I516,1)</f>
        <v>2</v>
      </c>
      <c r="AB516" s="265" t="str">
        <f t="shared" ref="AB516:AB579" si="74">RIGHT(J516,2)</f>
        <v>1</v>
      </c>
      <c r="AC516" s="273" t="s">
        <v>1463</v>
      </c>
      <c r="AD516" s="274" t="s">
        <v>1472</v>
      </c>
      <c r="AE516" s="240" t="s">
        <v>1511</v>
      </c>
    </row>
    <row r="517" spans="1:31" x14ac:dyDescent="0.25">
      <c r="A517" t="s">
        <v>629</v>
      </c>
      <c r="B517" t="str">
        <f t="shared" si="71"/>
        <v>40</v>
      </c>
      <c r="C517" s="95" t="str">
        <f t="shared" si="68"/>
        <v>059</v>
      </c>
      <c r="D517" t="str">
        <f t="shared" si="69"/>
        <v>SAL40059</v>
      </c>
      <c r="E517">
        <v>40</v>
      </c>
      <c r="F517">
        <v>2</v>
      </c>
      <c r="G517">
        <v>3</v>
      </c>
      <c r="H517">
        <v>11</v>
      </c>
      <c r="I517">
        <v>12</v>
      </c>
      <c r="J517">
        <v>1</v>
      </c>
      <c r="K517" s="96" t="s">
        <v>304</v>
      </c>
      <c r="L517">
        <v>4</v>
      </c>
      <c r="M517" t="s">
        <v>1273</v>
      </c>
      <c r="N517">
        <v>38056000</v>
      </c>
      <c r="O517">
        <v>0</v>
      </c>
      <c r="P517">
        <v>0</v>
      </c>
      <c r="Q517">
        <v>0</v>
      </c>
      <c r="R517">
        <v>0</v>
      </c>
      <c r="S517" s="23">
        <v>38056000</v>
      </c>
      <c r="T517">
        <v>29960000</v>
      </c>
      <c r="U517" s="252">
        <v>29960000</v>
      </c>
      <c r="V517" s="243">
        <v>3826667</v>
      </c>
      <c r="W517">
        <v>1026667</v>
      </c>
      <c r="X517">
        <v>26133333</v>
      </c>
      <c r="Z517" s="270" t="str">
        <f t="shared" si="72"/>
        <v>1</v>
      </c>
      <c r="AA517" s="265" t="str">
        <f t="shared" si="73"/>
        <v>2</v>
      </c>
      <c r="AB517" s="265" t="str">
        <f t="shared" si="74"/>
        <v>1</v>
      </c>
      <c r="AC517" s="273" t="s">
        <v>1463</v>
      </c>
      <c r="AD517" s="274" t="s">
        <v>1472</v>
      </c>
      <c r="AE517" s="240" t="s">
        <v>1511</v>
      </c>
    </row>
    <row r="518" spans="1:31" x14ac:dyDescent="0.25">
      <c r="A518" t="s">
        <v>629</v>
      </c>
      <c r="B518" t="str">
        <f t="shared" si="71"/>
        <v>40</v>
      </c>
      <c r="C518" s="95" t="str">
        <f t="shared" si="68"/>
        <v>060</v>
      </c>
      <c r="D518" t="str">
        <f t="shared" si="69"/>
        <v>SAL40060</v>
      </c>
      <c r="E518">
        <v>40</v>
      </c>
      <c r="F518">
        <v>2</v>
      </c>
      <c r="G518">
        <v>3</v>
      </c>
      <c r="H518">
        <v>11</v>
      </c>
      <c r="I518">
        <v>12</v>
      </c>
      <c r="J518">
        <v>1</v>
      </c>
      <c r="K518" s="96" t="s">
        <v>989</v>
      </c>
      <c r="L518">
        <v>4</v>
      </c>
      <c r="M518" t="s">
        <v>1274</v>
      </c>
      <c r="N518">
        <v>47765000</v>
      </c>
      <c r="O518">
        <v>0</v>
      </c>
      <c r="P518">
        <v>0</v>
      </c>
      <c r="Q518">
        <v>0</v>
      </c>
      <c r="R518">
        <v>0</v>
      </c>
      <c r="S518" s="23">
        <v>47765000</v>
      </c>
      <c r="T518">
        <v>30800000</v>
      </c>
      <c r="U518" s="252">
        <v>30800000</v>
      </c>
      <c r="V518" s="243">
        <v>4946667</v>
      </c>
      <c r="W518">
        <v>2146667</v>
      </c>
      <c r="X518">
        <v>25853333</v>
      </c>
      <c r="Z518" s="270" t="str">
        <f t="shared" si="72"/>
        <v>1</v>
      </c>
      <c r="AA518" s="265" t="str">
        <f t="shared" si="73"/>
        <v>2</v>
      </c>
      <c r="AB518" s="265" t="str">
        <f t="shared" si="74"/>
        <v>1</v>
      </c>
      <c r="AC518" s="273" t="s">
        <v>1463</v>
      </c>
      <c r="AD518" s="274" t="s">
        <v>1472</v>
      </c>
      <c r="AE518" s="240" t="s">
        <v>1511</v>
      </c>
    </row>
    <row r="519" spans="1:31" x14ac:dyDescent="0.25">
      <c r="A519" t="s">
        <v>629</v>
      </c>
      <c r="B519" t="str">
        <f t="shared" si="71"/>
        <v>40</v>
      </c>
      <c r="C519" s="95" t="str">
        <f t="shared" si="68"/>
        <v>065</v>
      </c>
      <c r="D519" t="str">
        <f t="shared" si="69"/>
        <v>SAL40065</v>
      </c>
      <c r="E519">
        <v>40</v>
      </c>
      <c r="F519">
        <v>2</v>
      </c>
      <c r="G519">
        <v>3</v>
      </c>
      <c r="H519">
        <v>11</v>
      </c>
      <c r="I519">
        <v>12</v>
      </c>
      <c r="J519">
        <v>1</v>
      </c>
      <c r="K519" s="96" t="s">
        <v>308</v>
      </c>
      <c r="L519">
        <v>4</v>
      </c>
      <c r="M519" t="s">
        <v>1275</v>
      </c>
      <c r="N519">
        <v>51191000</v>
      </c>
      <c r="O519">
        <v>0</v>
      </c>
      <c r="P519">
        <v>0</v>
      </c>
      <c r="Q519">
        <v>0</v>
      </c>
      <c r="R519">
        <v>0</v>
      </c>
      <c r="S519" s="23">
        <v>51191000</v>
      </c>
      <c r="T519">
        <v>46000000</v>
      </c>
      <c r="U519" s="252">
        <v>0</v>
      </c>
      <c r="V519" s="243">
        <v>0</v>
      </c>
      <c r="W519">
        <v>0</v>
      </c>
      <c r="X519">
        <v>46000000</v>
      </c>
      <c r="Z519" s="270" t="str">
        <f t="shared" si="72"/>
        <v>1</v>
      </c>
      <c r="AA519" s="265" t="str">
        <f t="shared" si="73"/>
        <v>2</v>
      </c>
      <c r="AB519" s="265" t="str">
        <f t="shared" si="74"/>
        <v>1</v>
      </c>
      <c r="AC519" s="273" t="s">
        <v>1463</v>
      </c>
      <c r="AD519" s="274" t="s">
        <v>1472</v>
      </c>
      <c r="AE519" s="240" t="s">
        <v>1511</v>
      </c>
    </row>
    <row r="520" spans="1:31" x14ac:dyDescent="0.25">
      <c r="A520" t="s">
        <v>629</v>
      </c>
      <c r="B520" t="str">
        <f t="shared" si="71"/>
        <v>40</v>
      </c>
      <c r="C520" s="95" t="str">
        <f t="shared" si="68"/>
        <v>049</v>
      </c>
      <c r="D520" t="str">
        <f t="shared" si="69"/>
        <v>SAL40049</v>
      </c>
      <c r="E520">
        <v>40</v>
      </c>
      <c r="F520">
        <v>2</v>
      </c>
      <c r="G520">
        <v>3</v>
      </c>
      <c r="H520">
        <v>11</v>
      </c>
      <c r="I520">
        <v>12</v>
      </c>
      <c r="J520">
        <v>2</v>
      </c>
      <c r="K520" s="96" t="s">
        <v>306</v>
      </c>
      <c r="L520">
        <v>4</v>
      </c>
      <c r="M520" t="s">
        <v>1276</v>
      </c>
      <c r="N520">
        <v>25000000</v>
      </c>
      <c r="O520">
        <v>0</v>
      </c>
      <c r="P520">
        <v>0</v>
      </c>
      <c r="Q520">
        <v>0</v>
      </c>
      <c r="R520">
        <v>0</v>
      </c>
      <c r="S520" s="23">
        <v>25000000</v>
      </c>
      <c r="T520">
        <v>0</v>
      </c>
      <c r="U520" s="252">
        <v>0</v>
      </c>
      <c r="V520" s="243">
        <v>0</v>
      </c>
      <c r="W520">
        <v>0</v>
      </c>
      <c r="X520">
        <v>0</v>
      </c>
      <c r="Z520" s="270" t="str">
        <f t="shared" si="72"/>
        <v>1</v>
      </c>
      <c r="AA520" s="265" t="str">
        <f t="shared" si="73"/>
        <v>2</v>
      </c>
      <c r="AB520" s="265" t="str">
        <f t="shared" si="74"/>
        <v>2</v>
      </c>
      <c r="AC520" s="273" t="s">
        <v>1463</v>
      </c>
      <c r="AD520" s="274" t="s">
        <v>1472</v>
      </c>
      <c r="AE520" s="273" t="s">
        <v>1503</v>
      </c>
    </row>
    <row r="521" spans="1:31" x14ac:dyDescent="0.25">
      <c r="A521" t="s">
        <v>629</v>
      </c>
      <c r="B521" t="str">
        <f t="shared" si="71"/>
        <v>40</v>
      </c>
      <c r="C521" s="95" t="str">
        <f t="shared" si="68"/>
        <v>049</v>
      </c>
      <c r="D521" t="str">
        <f t="shared" si="69"/>
        <v>SAL40049</v>
      </c>
      <c r="E521">
        <v>40</v>
      </c>
      <c r="F521">
        <v>2</v>
      </c>
      <c r="G521">
        <v>3</v>
      </c>
      <c r="H521">
        <v>11</v>
      </c>
      <c r="I521">
        <v>12</v>
      </c>
      <c r="J521">
        <v>2</v>
      </c>
      <c r="K521" s="96" t="s">
        <v>306</v>
      </c>
      <c r="L521">
        <v>14</v>
      </c>
      <c r="M521" t="s">
        <v>1277</v>
      </c>
      <c r="N521">
        <v>75000000</v>
      </c>
      <c r="O521">
        <v>0</v>
      </c>
      <c r="P521">
        <v>0</v>
      </c>
      <c r="Q521">
        <v>0</v>
      </c>
      <c r="R521">
        <v>0</v>
      </c>
      <c r="S521" s="23">
        <v>75000000</v>
      </c>
      <c r="T521">
        <v>0</v>
      </c>
      <c r="U521" s="252">
        <v>0</v>
      </c>
      <c r="V521" s="243">
        <v>0</v>
      </c>
      <c r="W521">
        <v>0</v>
      </c>
      <c r="X521">
        <v>0</v>
      </c>
      <c r="Z521" s="270" t="str">
        <f t="shared" si="72"/>
        <v>1</v>
      </c>
      <c r="AA521" s="265" t="str">
        <f t="shared" si="73"/>
        <v>2</v>
      </c>
      <c r="AB521" s="265" t="str">
        <f t="shared" si="74"/>
        <v>2</v>
      </c>
      <c r="AC521" s="273" t="s">
        <v>1463</v>
      </c>
      <c r="AD521" s="274" t="s">
        <v>1472</v>
      </c>
      <c r="AE521" s="273" t="s">
        <v>1503</v>
      </c>
    </row>
    <row r="522" spans="1:31" x14ac:dyDescent="0.25">
      <c r="A522" t="s">
        <v>629</v>
      </c>
      <c r="B522" t="str">
        <f t="shared" si="71"/>
        <v>40</v>
      </c>
      <c r="C522" s="95" t="str">
        <f t="shared" si="68"/>
        <v>049</v>
      </c>
      <c r="D522" t="str">
        <f t="shared" si="69"/>
        <v>SAL40049</v>
      </c>
      <c r="E522">
        <v>40</v>
      </c>
      <c r="F522">
        <v>2</v>
      </c>
      <c r="G522">
        <v>3</v>
      </c>
      <c r="H522">
        <v>11</v>
      </c>
      <c r="I522">
        <v>12</v>
      </c>
      <c r="J522">
        <v>2</v>
      </c>
      <c r="K522" s="96" t="s">
        <v>306</v>
      </c>
      <c r="L522">
        <v>24</v>
      </c>
      <c r="M522" t="s">
        <v>1278</v>
      </c>
      <c r="N522">
        <v>37556000</v>
      </c>
      <c r="O522">
        <v>0</v>
      </c>
      <c r="P522">
        <v>0</v>
      </c>
      <c r="Q522">
        <v>0</v>
      </c>
      <c r="R522">
        <v>0</v>
      </c>
      <c r="S522" s="23">
        <v>37556000</v>
      </c>
      <c r="T522">
        <v>29600000</v>
      </c>
      <c r="U522" s="252">
        <v>29600000</v>
      </c>
      <c r="V522" s="243">
        <v>3800000</v>
      </c>
      <c r="W522">
        <v>2400000</v>
      </c>
      <c r="X522">
        <v>25800000</v>
      </c>
      <c r="Z522" s="270" t="str">
        <f t="shared" si="72"/>
        <v>1</v>
      </c>
      <c r="AA522" s="265" t="str">
        <f t="shared" si="73"/>
        <v>2</v>
      </c>
      <c r="AB522" s="265" t="str">
        <f t="shared" si="74"/>
        <v>2</v>
      </c>
      <c r="AC522" s="273" t="s">
        <v>1463</v>
      </c>
      <c r="AD522" s="274" t="s">
        <v>1472</v>
      </c>
      <c r="AE522" s="273" t="s">
        <v>1503</v>
      </c>
    </row>
    <row r="523" spans="1:31" x14ac:dyDescent="0.25">
      <c r="A523" t="s">
        <v>629</v>
      </c>
      <c r="B523" t="str">
        <f t="shared" si="71"/>
        <v>40</v>
      </c>
      <c r="C523" s="95" t="str">
        <f t="shared" si="68"/>
        <v>049</v>
      </c>
      <c r="D523" t="str">
        <f t="shared" si="69"/>
        <v>SAL40049</v>
      </c>
      <c r="E523">
        <v>40</v>
      </c>
      <c r="F523">
        <v>2</v>
      </c>
      <c r="G523">
        <v>3</v>
      </c>
      <c r="H523">
        <v>11</v>
      </c>
      <c r="I523">
        <v>12</v>
      </c>
      <c r="J523">
        <v>2</v>
      </c>
      <c r="K523" s="96" t="s">
        <v>306</v>
      </c>
      <c r="L523">
        <v>34</v>
      </c>
      <c r="M523" t="s">
        <v>1279</v>
      </c>
      <c r="N523">
        <v>25000000</v>
      </c>
      <c r="O523">
        <v>0</v>
      </c>
      <c r="P523">
        <v>0</v>
      </c>
      <c r="Q523">
        <v>0</v>
      </c>
      <c r="R523">
        <v>0</v>
      </c>
      <c r="S523" s="23">
        <v>25000000</v>
      </c>
      <c r="T523">
        <v>0</v>
      </c>
      <c r="U523" s="252">
        <v>0</v>
      </c>
      <c r="V523" s="243">
        <v>0</v>
      </c>
      <c r="W523">
        <v>0</v>
      </c>
      <c r="X523">
        <v>0</v>
      </c>
      <c r="Z523" s="270" t="str">
        <f t="shared" si="72"/>
        <v>1</v>
      </c>
      <c r="AA523" s="265" t="str">
        <f t="shared" si="73"/>
        <v>2</v>
      </c>
      <c r="AB523" s="265" t="str">
        <f t="shared" si="74"/>
        <v>2</v>
      </c>
      <c r="AC523" s="273" t="s">
        <v>1463</v>
      </c>
      <c r="AD523" s="274" t="s">
        <v>1472</v>
      </c>
      <c r="AE523" s="273" t="s">
        <v>1503</v>
      </c>
    </row>
    <row r="524" spans="1:31" x14ac:dyDescent="0.25">
      <c r="A524" t="s">
        <v>629</v>
      </c>
      <c r="B524" t="str">
        <f t="shared" si="71"/>
        <v>40</v>
      </c>
      <c r="C524" s="95" t="str">
        <f t="shared" si="68"/>
        <v>050</v>
      </c>
      <c r="D524" t="str">
        <f t="shared" si="69"/>
        <v>SAL40050</v>
      </c>
      <c r="E524">
        <v>40</v>
      </c>
      <c r="F524">
        <v>2</v>
      </c>
      <c r="G524">
        <v>3</v>
      </c>
      <c r="H524">
        <v>11</v>
      </c>
      <c r="I524">
        <v>12</v>
      </c>
      <c r="J524">
        <v>3</v>
      </c>
      <c r="K524" s="96" t="s">
        <v>646</v>
      </c>
      <c r="L524">
        <v>4</v>
      </c>
      <c r="M524" t="s">
        <v>1280</v>
      </c>
      <c r="N524">
        <v>68000000</v>
      </c>
      <c r="O524">
        <v>0</v>
      </c>
      <c r="P524">
        <v>0</v>
      </c>
      <c r="Q524">
        <v>0</v>
      </c>
      <c r="R524">
        <v>0</v>
      </c>
      <c r="S524" s="23">
        <v>68000000</v>
      </c>
      <c r="T524">
        <v>57122400</v>
      </c>
      <c r="U524" s="252">
        <v>57122400</v>
      </c>
      <c r="V524" s="243">
        <v>7332000</v>
      </c>
      <c r="W524">
        <v>7332000</v>
      </c>
      <c r="X524">
        <v>49790400</v>
      </c>
      <c r="Z524" s="270" t="str">
        <f t="shared" si="72"/>
        <v>1</v>
      </c>
      <c r="AA524" s="265" t="str">
        <f t="shared" si="73"/>
        <v>2</v>
      </c>
      <c r="AB524" s="265" t="str">
        <f t="shared" si="74"/>
        <v>3</v>
      </c>
      <c r="AC524" s="273" t="s">
        <v>1463</v>
      </c>
      <c r="AD524" s="274" t="s">
        <v>1472</v>
      </c>
      <c r="AE524" s="240" t="s">
        <v>1504</v>
      </c>
    </row>
    <row r="525" spans="1:31" x14ac:dyDescent="0.25">
      <c r="A525" t="s">
        <v>629</v>
      </c>
      <c r="B525" t="str">
        <f t="shared" si="71"/>
        <v>40</v>
      </c>
      <c r="C525" s="95" t="str">
        <f t="shared" si="68"/>
        <v>050</v>
      </c>
      <c r="D525" t="str">
        <f t="shared" si="69"/>
        <v>SAL40050</v>
      </c>
      <c r="E525">
        <v>40</v>
      </c>
      <c r="F525">
        <v>2</v>
      </c>
      <c r="G525">
        <v>3</v>
      </c>
      <c r="H525">
        <v>11</v>
      </c>
      <c r="I525">
        <v>12</v>
      </c>
      <c r="J525">
        <v>3</v>
      </c>
      <c r="K525" s="96" t="s">
        <v>646</v>
      </c>
      <c r="L525">
        <v>14</v>
      </c>
      <c r="M525" t="s">
        <v>1281</v>
      </c>
      <c r="N525">
        <v>168300000</v>
      </c>
      <c r="O525">
        <v>0</v>
      </c>
      <c r="P525">
        <v>0</v>
      </c>
      <c r="Q525">
        <v>0</v>
      </c>
      <c r="R525">
        <v>0</v>
      </c>
      <c r="S525" s="23">
        <v>168300000</v>
      </c>
      <c r="T525">
        <v>151133333</v>
      </c>
      <c r="U525" s="252">
        <v>66133333</v>
      </c>
      <c r="V525" s="243">
        <v>0</v>
      </c>
      <c r="W525">
        <v>0</v>
      </c>
      <c r="X525">
        <v>151133333</v>
      </c>
      <c r="Z525" s="270" t="str">
        <f t="shared" si="72"/>
        <v>1</v>
      </c>
      <c r="AA525" s="265" t="str">
        <f t="shared" si="73"/>
        <v>2</v>
      </c>
      <c r="AB525" s="265" t="str">
        <f t="shared" si="74"/>
        <v>3</v>
      </c>
      <c r="AC525" s="273" t="s">
        <v>1463</v>
      </c>
      <c r="AD525" s="274" t="s">
        <v>1472</v>
      </c>
      <c r="AE525" s="240" t="s">
        <v>1504</v>
      </c>
    </row>
    <row r="526" spans="1:31" x14ac:dyDescent="0.25">
      <c r="A526" t="s">
        <v>629</v>
      </c>
      <c r="B526" t="str">
        <f t="shared" si="71"/>
        <v>40</v>
      </c>
      <c r="C526" s="95" t="str">
        <f t="shared" si="68"/>
        <v>053</v>
      </c>
      <c r="D526" t="str">
        <f t="shared" si="69"/>
        <v>SAL40053</v>
      </c>
      <c r="E526">
        <v>40</v>
      </c>
      <c r="F526">
        <v>2</v>
      </c>
      <c r="G526">
        <v>3</v>
      </c>
      <c r="H526">
        <v>11</v>
      </c>
      <c r="I526">
        <v>12</v>
      </c>
      <c r="J526">
        <v>4</v>
      </c>
      <c r="K526" s="96" t="s">
        <v>298</v>
      </c>
      <c r="L526">
        <v>4</v>
      </c>
      <c r="M526" t="s">
        <v>1282</v>
      </c>
      <c r="N526">
        <v>6000000</v>
      </c>
      <c r="O526">
        <v>0</v>
      </c>
      <c r="P526">
        <v>0</v>
      </c>
      <c r="Q526">
        <v>0</v>
      </c>
      <c r="R526">
        <v>0</v>
      </c>
      <c r="S526" s="23">
        <v>6000000</v>
      </c>
      <c r="T526">
        <v>5000000</v>
      </c>
      <c r="U526" s="252">
        <v>0</v>
      </c>
      <c r="V526" s="243">
        <v>0</v>
      </c>
      <c r="W526">
        <v>0</v>
      </c>
      <c r="X526">
        <v>5000000</v>
      </c>
      <c r="Z526" s="270" t="str">
        <f t="shared" si="72"/>
        <v>1</v>
      </c>
      <c r="AA526" s="265" t="str">
        <f t="shared" si="73"/>
        <v>2</v>
      </c>
      <c r="AB526" s="265" t="str">
        <f t="shared" si="74"/>
        <v>4</v>
      </c>
      <c r="AC526" s="273" t="s">
        <v>1463</v>
      </c>
      <c r="AD526" s="274" t="s">
        <v>1472</v>
      </c>
      <c r="AE526" s="240" t="s">
        <v>1507</v>
      </c>
    </row>
    <row r="527" spans="1:31" x14ac:dyDescent="0.25">
      <c r="A527" t="s">
        <v>629</v>
      </c>
      <c r="B527" t="str">
        <f t="shared" si="71"/>
        <v>40</v>
      </c>
      <c r="C527" s="95" t="str">
        <f t="shared" si="68"/>
        <v>053</v>
      </c>
      <c r="D527" t="str">
        <f t="shared" si="69"/>
        <v>SAL40053</v>
      </c>
      <c r="E527">
        <v>40</v>
      </c>
      <c r="F527">
        <v>2</v>
      </c>
      <c r="G527">
        <v>3</v>
      </c>
      <c r="H527">
        <v>11</v>
      </c>
      <c r="I527">
        <v>12</v>
      </c>
      <c r="J527">
        <v>4</v>
      </c>
      <c r="K527" s="96" t="s">
        <v>298</v>
      </c>
      <c r="L527">
        <v>14</v>
      </c>
      <c r="M527" t="s">
        <v>1283</v>
      </c>
      <c r="N527">
        <v>100000000</v>
      </c>
      <c r="O527">
        <v>0</v>
      </c>
      <c r="P527">
        <v>0</v>
      </c>
      <c r="Q527">
        <v>0</v>
      </c>
      <c r="R527">
        <v>0</v>
      </c>
      <c r="S527" s="23">
        <v>100000000</v>
      </c>
      <c r="T527">
        <v>0</v>
      </c>
      <c r="U527" s="252">
        <v>0</v>
      </c>
      <c r="V527" s="243">
        <v>0</v>
      </c>
      <c r="W527">
        <v>0</v>
      </c>
      <c r="X527">
        <v>0</v>
      </c>
      <c r="Z527" s="270" t="str">
        <f t="shared" si="72"/>
        <v>1</v>
      </c>
      <c r="AA527" s="265" t="str">
        <f t="shared" si="73"/>
        <v>2</v>
      </c>
      <c r="AB527" s="265" t="str">
        <f t="shared" si="74"/>
        <v>4</v>
      </c>
      <c r="AC527" s="273" t="s">
        <v>1463</v>
      </c>
      <c r="AD527" s="274" t="s">
        <v>1472</v>
      </c>
      <c r="AE527" s="240" t="s">
        <v>1507</v>
      </c>
    </row>
    <row r="528" spans="1:31" x14ac:dyDescent="0.25">
      <c r="A528" t="s">
        <v>629</v>
      </c>
      <c r="B528" t="str">
        <f t="shared" si="70"/>
        <v>40</v>
      </c>
      <c r="C528" s="95" t="str">
        <f t="shared" si="68"/>
        <v>053</v>
      </c>
      <c r="D528" t="str">
        <f t="shared" si="69"/>
        <v>SAL40053</v>
      </c>
      <c r="E528">
        <v>40</v>
      </c>
      <c r="F528">
        <v>2</v>
      </c>
      <c r="G528">
        <v>3</v>
      </c>
      <c r="H528">
        <v>11</v>
      </c>
      <c r="I528">
        <v>12</v>
      </c>
      <c r="J528">
        <v>4</v>
      </c>
      <c r="K528" s="96" t="s">
        <v>298</v>
      </c>
      <c r="L528">
        <v>24</v>
      </c>
      <c r="M528" t="s">
        <v>1284</v>
      </c>
      <c r="N528">
        <v>31000000</v>
      </c>
      <c r="O528">
        <v>0</v>
      </c>
      <c r="P528">
        <v>0</v>
      </c>
      <c r="Q528">
        <v>0</v>
      </c>
      <c r="R528">
        <v>0</v>
      </c>
      <c r="S528" s="23">
        <v>31000000</v>
      </c>
      <c r="T528">
        <v>27000000</v>
      </c>
      <c r="U528" s="252">
        <v>0</v>
      </c>
      <c r="V528" s="243">
        <v>0</v>
      </c>
      <c r="W528">
        <v>0</v>
      </c>
      <c r="X528">
        <v>27000000</v>
      </c>
      <c r="Z528" s="270" t="str">
        <f t="shared" si="72"/>
        <v>1</v>
      </c>
      <c r="AA528" s="265" t="str">
        <f t="shared" si="73"/>
        <v>2</v>
      </c>
      <c r="AB528" s="265" t="str">
        <f t="shared" si="74"/>
        <v>4</v>
      </c>
      <c r="AC528" s="273" t="s">
        <v>1463</v>
      </c>
      <c r="AD528" s="274" t="s">
        <v>1472</v>
      </c>
      <c r="AE528" s="240" t="s">
        <v>1507</v>
      </c>
    </row>
    <row r="529" spans="1:31" x14ac:dyDescent="0.25">
      <c r="A529" t="s">
        <v>629</v>
      </c>
      <c r="B529" t="str">
        <f t="shared" si="70"/>
        <v>40</v>
      </c>
      <c r="C529" s="95" t="str">
        <f t="shared" si="68"/>
        <v>053</v>
      </c>
      <c r="D529" t="str">
        <f t="shared" si="69"/>
        <v>SAL40053</v>
      </c>
      <c r="E529">
        <v>40</v>
      </c>
      <c r="F529">
        <v>2</v>
      </c>
      <c r="G529">
        <v>3</v>
      </c>
      <c r="H529">
        <v>11</v>
      </c>
      <c r="I529">
        <v>12</v>
      </c>
      <c r="J529">
        <v>4</v>
      </c>
      <c r="K529" s="96" t="s">
        <v>298</v>
      </c>
      <c r="L529">
        <v>34</v>
      </c>
      <c r="M529" t="s">
        <v>1285</v>
      </c>
      <c r="N529">
        <v>20538000</v>
      </c>
      <c r="O529">
        <v>0</v>
      </c>
      <c r="P529">
        <v>0</v>
      </c>
      <c r="Q529">
        <v>0</v>
      </c>
      <c r="R529">
        <v>0</v>
      </c>
      <c r="S529" s="23">
        <v>20538000</v>
      </c>
      <c r="T529">
        <v>16660000</v>
      </c>
      <c r="U529" s="252">
        <v>0</v>
      </c>
      <c r="V529" s="243">
        <v>0</v>
      </c>
      <c r="W529">
        <v>0</v>
      </c>
      <c r="X529">
        <v>16660000</v>
      </c>
      <c r="Z529" s="270" t="str">
        <f t="shared" si="72"/>
        <v>1</v>
      </c>
      <c r="AA529" s="265" t="str">
        <f t="shared" si="73"/>
        <v>2</v>
      </c>
      <c r="AB529" s="265" t="str">
        <f t="shared" si="74"/>
        <v>4</v>
      </c>
      <c r="AC529" s="273" t="s">
        <v>1463</v>
      </c>
      <c r="AD529" s="274" t="s">
        <v>1472</v>
      </c>
      <c r="AE529" s="240" t="s">
        <v>1507</v>
      </c>
    </row>
    <row r="530" spans="1:31" x14ac:dyDescent="0.25">
      <c r="A530" t="s">
        <v>629</v>
      </c>
      <c r="B530" t="str">
        <f t="shared" si="70"/>
        <v>40</v>
      </c>
      <c r="C530" s="95" t="str">
        <f t="shared" si="68"/>
        <v>051</v>
      </c>
      <c r="D530" t="str">
        <f t="shared" si="69"/>
        <v>SAL40051</v>
      </c>
      <c r="E530">
        <v>40</v>
      </c>
      <c r="F530">
        <v>2</v>
      </c>
      <c r="G530">
        <v>3</v>
      </c>
      <c r="H530">
        <v>11</v>
      </c>
      <c r="I530">
        <v>12</v>
      </c>
      <c r="J530">
        <v>5</v>
      </c>
      <c r="K530" s="96" t="s">
        <v>978</v>
      </c>
      <c r="L530">
        <v>4</v>
      </c>
      <c r="M530" t="s">
        <v>1286</v>
      </c>
      <c r="N530">
        <v>30000000</v>
      </c>
      <c r="O530">
        <v>0</v>
      </c>
      <c r="P530">
        <v>0</v>
      </c>
      <c r="Q530">
        <v>0</v>
      </c>
      <c r="R530">
        <v>0</v>
      </c>
      <c r="S530" s="23">
        <v>30000000</v>
      </c>
      <c r="T530">
        <v>0</v>
      </c>
      <c r="U530" s="252">
        <v>0</v>
      </c>
      <c r="V530" s="243">
        <v>0</v>
      </c>
      <c r="W530">
        <v>0</v>
      </c>
      <c r="X530">
        <v>0</v>
      </c>
      <c r="Z530" s="270" t="str">
        <f t="shared" si="72"/>
        <v>1</v>
      </c>
      <c r="AA530" s="265" t="str">
        <f t="shared" si="73"/>
        <v>2</v>
      </c>
      <c r="AB530" s="265" t="str">
        <f t="shared" si="74"/>
        <v>5</v>
      </c>
      <c r="AC530" s="273" t="s">
        <v>1463</v>
      </c>
      <c r="AD530" s="274" t="s">
        <v>1472</v>
      </c>
      <c r="AE530" s="272" t="s">
        <v>1505</v>
      </c>
    </row>
    <row r="531" spans="1:31" x14ac:dyDescent="0.25">
      <c r="A531" t="s">
        <v>629</v>
      </c>
      <c r="B531" t="str">
        <f t="shared" ref="B531:B537" si="75">RIGHT(E531,2)</f>
        <v>40</v>
      </c>
      <c r="C531" s="95" t="str">
        <f t="shared" si="68"/>
        <v>051</v>
      </c>
      <c r="D531" t="str">
        <f t="shared" si="69"/>
        <v>SAL40051</v>
      </c>
      <c r="E531">
        <v>40</v>
      </c>
      <c r="F531">
        <v>2</v>
      </c>
      <c r="G531">
        <v>3</v>
      </c>
      <c r="H531">
        <v>11</v>
      </c>
      <c r="I531">
        <v>12</v>
      </c>
      <c r="J531">
        <v>5</v>
      </c>
      <c r="K531" s="96" t="s">
        <v>978</v>
      </c>
      <c r="L531">
        <v>14</v>
      </c>
      <c r="M531" t="s">
        <v>1287</v>
      </c>
      <c r="N531">
        <v>240000000</v>
      </c>
      <c r="O531">
        <v>0</v>
      </c>
      <c r="P531">
        <v>0</v>
      </c>
      <c r="Q531">
        <v>0</v>
      </c>
      <c r="R531">
        <v>0</v>
      </c>
      <c r="S531" s="23">
        <v>240000000</v>
      </c>
      <c r="T531">
        <v>85000000</v>
      </c>
      <c r="U531" s="252">
        <v>0</v>
      </c>
      <c r="V531" s="243">
        <v>0</v>
      </c>
      <c r="W531">
        <v>0</v>
      </c>
      <c r="X531">
        <v>85000000</v>
      </c>
      <c r="Z531" s="270" t="str">
        <f t="shared" si="72"/>
        <v>1</v>
      </c>
      <c r="AA531" s="265" t="str">
        <f t="shared" si="73"/>
        <v>2</v>
      </c>
      <c r="AB531" s="265" t="str">
        <f t="shared" si="74"/>
        <v>5</v>
      </c>
      <c r="AC531" s="273" t="s">
        <v>1463</v>
      </c>
      <c r="AD531" s="274" t="s">
        <v>1472</v>
      </c>
      <c r="AE531" s="272" t="s">
        <v>1505</v>
      </c>
    </row>
    <row r="532" spans="1:31" x14ac:dyDescent="0.25">
      <c r="A532" t="s">
        <v>629</v>
      </c>
      <c r="B532" t="str">
        <f t="shared" si="75"/>
        <v>40</v>
      </c>
      <c r="C532" s="95" t="str">
        <f t="shared" si="68"/>
        <v>052</v>
      </c>
      <c r="D532" t="str">
        <f t="shared" si="69"/>
        <v>SAL40052</v>
      </c>
      <c r="E532">
        <v>40</v>
      </c>
      <c r="F532">
        <v>2</v>
      </c>
      <c r="G532">
        <v>3</v>
      </c>
      <c r="H532">
        <v>11</v>
      </c>
      <c r="I532">
        <v>12</v>
      </c>
      <c r="J532">
        <v>6</v>
      </c>
      <c r="K532" s="96" t="s">
        <v>310</v>
      </c>
      <c r="L532">
        <v>4</v>
      </c>
      <c r="M532" t="s">
        <v>1288</v>
      </c>
      <c r="N532">
        <v>21525000</v>
      </c>
      <c r="O532">
        <v>0</v>
      </c>
      <c r="P532">
        <v>0</v>
      </c>
      <c r="Q532">
        <v>0</v>
      </c>
      <c r="R532">
        <v>0</v>
      </c>
      <c r="S532" s="23">
        <v>21525000</v>
      </c>
      <c r="T532">
        <v>19000000</v>
      </c>
      <c r="U532" s="252">
        <v>0</v>
      </c>
      <c r="V532" s="243">
        <v>0</v>
      </c>
      <c r="W532">
        <v>0</v>
      </c>
      <c r="X532">
        <v>19000000</v>
      </c>
      <c r="Z532" s="270" t="str">
        <f t="shared" si="72"/>
        <v>1</v>
      </c>
      <c r="AA532" s="265" t="str">
        <f t="shared" si="73"/>
        <v>2</v>
      </c>
      <c r="AB532" s="265" t="str">
        <f t="shared" si="74"/>
        <v>6</v>
      </c>
      <c r="AC532" s="273" t="s">
        <v>1463</v>
      </c>
      <c r="AD532" s="274" t="s">
        <v>1472</v>
      </c>
      <c r="AE532" s="240" t="s">
        <v>1506</v>
      </c>
    </row>
    <row r="533" spans="1:31" x14ac:dyDescent="0.25">
      <c r="A533" t="s">
        <v>629</v>
      </c>
      <c r="B533" t="str">
        <f t="shared" si="75"/>
        <v>40</v>
      </c>
      <c r="C533" s="95" t="str">
        <f t="shared" si="68"/>
        <v>052</v>
      </c>
      <c r="D533" t="str">
        <f t="shared" si="69"/>
        <v>SAL40052</v>
      </c>
      <c r="E533">
        <v>40</v>
      </c>
      <c r="F533">
        <v>2</v>
      </c>
      <c r="G533">
        <v>3</v>
      </c>
      <c r="H533">
        <v>11</v>
      </c>
      <c r="I533">
        <v>12</v>
      </c>
      <c r="J533">
        <v>6</v>
      </c>
      <c r="K533" s="96" t="s">
        <v>310</v>
      </c>
      <c r="L533">
        <v>14</v>
      </c>
      <c r="M533" t="s">
        <v>1289</v>
      </c>
      <c r="N533">
        <v>54000000</v>
      </c>
      <c r="O533">
        <v>0</v>
      </c>
      <c r="P533">
        <v>0</v>
      </c>
      <c r="Q533">
        <v>0</v>
      </c>
      <c r="R533">
        <v>0</v>
      </c>
      <c r="S533" s="23">
        <v>54000000</v>
      </c>
      <c r="T533">
        <v>48000000</v>
      </c>
      <c r="U533" s="252">
        <v>48000000</v>
      </c>
      <c r="V533" s="243">
        <v>0</v>
      </c>
      <c r="W533">
        <v>0</v>
      </c>
      <c r="X533">
        <v>48000000</v>
      </c>
      <c r="Z533" s="270" t="str">
        <f t="shared" si="72"/>
        <v>1</v>
      </c>
      <c r="AA533" s="265" t="str">
        <f t="shared" si="73"/>
        <v>2</v>
      </c>
      <c r="AB533" s="265" t="str">
        <f t="shared" si="74"/>
        <v>6</v>
      </c>
      <c r="AC533" s="273" t="s">
        <v>1463</v>
      </c>
      <c r="AD533" s="274" t="s">
        <v>1472</v>
      </c>
      <c r="AE533" s="240" t="s">
        <v>1506</v>
      </c>
    </row>
    <row r="534" spans="1:31" x14ac:dyDescent="0.25">
      <c r="A534" t="s">
        <v>629</v>
      </c>
      <c r="B534" t="str">
        <f t="shared" si="75"/>
        <v>40</v>
      </c>
      <c r="C534" s="95" t="str">
        <f t="shared" si="68"/>
        <v>052</v>
      </c>
      <c r="D534" t="str">
        <f t="shared" ref="D534:D538" si="76">CONCATENATE(A534,B534,C534)</f>
        <v>SAL40052</v>
      </c>
      <c r="E534">
        <v>40</v>
      </c>
      <c r="F534">
        <v>2</v>
      </c>
      <c r="G534">
        <v>3</v>
      </c>
      <c r="H534">
        <v>11</v>
      </c>
      <c r="I534">
        <v>12</v>
      </c>
      <c r="J534">
        <v>6</v>
      </c>
      <c r="K534" s="96" t="s">
        <v>310</v>
      </c>
      <c r="L534">
        <v>24</v>
      </c>
      <c r="M534" t="s">
        <v>1290</v>
      </c>
      <c r="N534">
        <v>75000000</v>
      </c>
      <c r="O534">
        <v>0</v>
      </c>
      <c r="P534">
        <v>0</v>
      </c>
      <c r="Q534">
        <v>0</v>
      </c>
      <c r="R534">
        <v>0</v>
      </c>
      <c r="S534" s="23">
        <v>75000000</v>
      </c>
      <c r="T534">
        <v>30000000</v>
      </c>
      <c r="U534" s="252">
        <v>0</v>
      </c>
      <c r="V534" s="243">
        <v>0</v>
      </c>
      <c r="W534">
        <v>0</v>
      </c>
      <c r="X534">
        <v>30000000</v>
      </c>
      <c r="Z534" s="270" t="str">
        <f t="shared" si="72"/>
        <v>1</v>
      </c>
      <c r="AA534" s="265" t="str">
        <f t="shared" si="73"/>
        <v>2</v>
      </c>
      <c r="AB534" s="265" t="str">
        <f t="shared" si="74"/>
        <v>6</v>
      </c>
      <c r="AC534" s="273" t="s">
        <v>1463</v>
      </c>
      <c r="AD534" s="274" t="s">
        <v>1472</v>
      </c>
      <c r="AE534" s="240" t="s">
        <v>1506</v>
      </c>
    </row>
    <row r="535" spans="1:31" x14ac:dyDescent="0.25">
      <c r="A535" t="s">
        <v>629</v>
      </c>
      <c r="B535" t="str">
        <f t="shared" si="75"/>
        <v>40</v>
      </c>
      <c r="C535" s="95" t="str">
        <f t="shared" si="68"/>
        <v>048</v>
      </c>
      <c r="D535" t="str">
        <f t="shared" si="76"/>
        <v>SAL40048</v>
      </c>
      <c r="E535">
        <v>40</v>
      </c>
      <c r="F535">
        <v>2</v>
      </c>
      <c r="G535">
        <v>3</v>
      </c>
      <c r="H535">
        <v>11</v>
      </c>
      <c r="I535">
        <v>12</v>
      </c>
      <c r="J535">
        <v>9</v>
      </c>
      <c r="K535" s="96" t="s">
        <v>221</v>
      </c>
      <c r="L535">
        <v>4</v>
      </c>
      <c r="M535" t="s">
        <v>1291</v>
      </c>
      <c r="N535">
        <v>60500000</v>
      </c>
      <c r="O535">
        <v>0</v>
      </c>
      <c r="P535">
        <v>0</v>
      </c>
      <c r="Q535">
        <v>0</v>
      </c>
      <c r="R535">
        <v>0</v>
      </c>
      <c r="S535" s="23">
        <v>60500000</v>
      </c>
      <c r="T535">
        <v>0</v>
      </c>
      <c r="U535" s="252">
        <v>0</v>
      </c>
      <c r="V535" s="243">
        <v>0</v>
      </c>
      <c r="W535">
        <v>0</v>
      </c>
      <c r="X535">
        <v>0</v>
      </c>
      <c r="Z535" s="270" t="str">
        <f t="shared" si="72"/>
        <v>1</v>
      </c>
      <c r="AA535" s="265" t="str">
        <f t="shared" si="73"/>
        <v>2</v>
      </c>
      <c r="AB535" s="265" t="str">
        <f t="shared" si="74"/>
        <v>9</v>
      </c>
      <c r="AC535" s="273" t="s">
        <v>1463</v>
      </c>
      <c r="AD535" s="274" t="s">
        <v>1472</v>
      </c>
      <c r="AE535" s="273" t="s">
        <v>1502</v>
      </c>
    </row>
    <row r="536" spans="1:31" x14ac:dyDescent="0.25">
      <c r="A536" t="s">
        <v>629</v>
      </c>
      <c r="B536" t="str">
        <f t="shared" si="75"/>
        <v>40</v>
      </c>
      <c r="C536" s="95" t="str">
        <f t="shared" si="68"/>
        <v>048</v>
      </c>
      <c r="D536" t="str">
        <f t="shared" si="76"/>
        <v>SAL40048</v>
      </c>
      <c r="E536">
        <v>40</v>
      </c>
      <c r="F536">
        <v>2</v>
      </c>
      <c r="G536">
        <v>3</v>
      </c>
      <c r="H536">
        <v>11</v>
      </c>
      <c r="I536">
        <v>12</v>
      </c>
      <c r="J536">
        <v>9</v>
      </c>
      <c r="K536" s="96" t="s">
        <v>221</v>
      </c>
      <c r="L536">
        <v>14</v>
      </c>
      <c r="M536" t="s">
        <v>1292</v>
      </c>
      <c r="N536">
        <v>13500000</v>
      </c>
      <c r="O536">
        <v>0</v>
      </c>
      <c r="P536">
        <v>0</v>
      </c>
      <c r="Q536">
        <v>0</v>
      </c>
      <c r="R536">
        <v>0</v>
      </c>
      <c r="S536" s="23">
        <v>13500000</v>
      </c>
      <c r="T536">
        <v>221200</v>
      </c>
      <c r="U536" s="252">
        <v>112000</v>
      </c>
      <c r="V536" s="243">
        <v>0</v>
      </c>
      <c r="W536">
        <v>0</v>
      </c>
      <c r="X536">
        <v>221200</v>
      </c>
      <c r="Z536" s="270" t="str">
        <f t="shared" si="72"/>
        <v>1</v>
      </c>
      <c r="AA536" s="265" t="str">
        <f t="shared" si="73"/>
        <v>2</v>
      </c>
      <c r="AB536" s="265" t="str">
        <f t="shared" si="74"/>
        <v>9</v>
      </c>
      <c r="AC536" s="273" t="s">
        <v>1463</v>
      </c>
      <c r="AD536" s="274" t="s">
        <v>1472</v>
      </c>
      <c r="AE536" s="273" t="s">
        <v>1502</v>
      </c>
    </row>
    <row r="537" spans="1:31" x14ac:dyDescent="0.25">
      <c r="A537" t="s">
        <v>629</v>
      </c>
      <c r="B537" t="str">
        <f t="shared" si="75"/>
        <v>40</v>
      </c>
      <c r="C537" s="95" t="str">
        <f t="shared" si="68"/>
        <v>060</v>
      </c>
      <c r="D537" t="str">
        <f t="shared" si="76"/>
        <v>SAL40060</v>
      </c>
      <c r="E537">
        <v>40</v>
      </c>
      <c r="F537">
        <v>2</v>
      </c>
      <c r="G537">
        <v>3</v>
      </c>
      <c r="H537">
        <v>33</v>
      </c>
      <c r="I537">
        <v>12</v>
      </c>
      <c r="J537">
        <v>1</v>
      </c>
      <c r="K537" s="96" t="s">
        <v>989</v>
      </c>
      <c r="L537">
        <v>4</v>
      </c>
      <c r="M537" t="s">
        <v>1293</v>
      </c>
      <c r="N537">
        <v>20000000</v>
      </c>
      <c r="O537">
        <v>0</v>
      </c>
      <c r="P537">
        <v>0</v>
      </c>
      <c r="Q537">
        <v>0</v>
      </c>
      <c r="R537">
        <v>0</v>
      </c>
      <c r="S537" s="23">
        <v>20000000</v>
      </c>
      <c r="T537">
        <v>20000000</v>
      </c>
      <c r="U537" s="252">
        <v>20000000</v>
      </c>
      <c r="V537" s="243">
        <v>430000</v>
      </c>
      <c r="W537">
        <v>430000</v>
      </c>
      <c r="X537">
        <v>19570000</v>
      </c>
      <c r="Z537" s="270" t="str">
        <f t="shared" si="72"/>
        <v>1</v>
      </c>
      <c r="AA537" s="265" t="str">
        <f t="shared" si="73"/>
        <v>2</v>
      </c>
      <c r="AB537" s="265" t="str">
        <f t="shared" si="74"/>
        <v>1</v>
      </c>
      <c r="AC537" s="273" t="s">
        <v>1463</v>
      </c>
      <c r="AD537" s="274" t="s">
        <v>1472</v>
      </c>
      <c r="AE537" s="240" t="s">
        <v>1511</v>
      </c>
    </row>
    <row r="538" spans="1:31" x14ac:dyDescent="0.25">
      <c r="A538" t="s">
        <v>629</v>
      </c>
      <c r="B538" t="str">
        <f t="shared" si="70"/>
        <v>40</v>
      </c>
      <c r="C538" s="95" t="str">
        <f t="shared" si="68"/>
        <v>060</v>
      </c>
      <c r="D538" t="str">
        <f t="shared" si="76"/>
        <v>SAL40060</v>
      </c>
      <c r="E538">
        <v>40</v>
      </c>
      <c r="F538">
        <v>2</v>
      </c>
      <c r="G538">
        <v>3</v>
      </c>
      <c r="H538">
        <v>33</v>
      </c>
      <c r="I538">
        <v>12</v>
      </c>
      <c r="J538">
        <v>1</v>
      </c>
      <c r="K538" s="96" t="s">
        <v>989</v>
      </c>
      <c r="L538">
        <v>14</v>
      </c>
      <c r="M538" t="s">
        <v>1274</v>
      </c>
      <c r="N538">
        <v>89763894</v>
      </c>
      <c r="O538">
        <v>0</v>
      </c>
      <c r="P538">
        <v>0</v>
      </c>
      <c r="Q538">
        <v>0</v>
      </c>
      <c r="R538">
        <v>0</v>
      </c>
      <c r="S538" s="23">
        <v>89763894</v>
      </c>
      <c r="T538">
        <v>80151894</v>
      </c>
      <c r="U538" s="252">
        <v>80151894</v>
      </c>
      <c r="V538" s="243">
        <v>5640900</v>
      </c>
      <c r="W538">
        <v>2840900</v>
      </c>
      <c r="X538">
        <v>74510994</v>
      </c>
      <c r="Z538" s="270" t="str">
        <f t="shared" si="72"/>
        <v>1</v>
      </c>
      <c r="AA538" s="265" t="str">
        <f t="shared" si="73"/>
        <v>2</v>
      </c>
      <c r="AB538" s="265" t="str">
        <f t="shared" si="74"/>
        <v>1</v>
      </c>
      <c r="AC538" s="273" t="s">
        <v>1463</v>
      </c>
      <c r="AD538" s="274" t="s">
        <v>1472</v>
      </c>
      <c r="AE538" s="240" t="s">
        <v>1511</v>
      </c>
    </row>
    <row r="539" spans="1:31" x14ac:dyDescent="0.25">
      <c r="A539" t="s">
        <v>629</v>
      </c>
      <c r="B539" t="str">
        <f t="shared" si="70"/>
        <v>40</v>
      </c>
      <c r="C539" s="95" t="str">
        <f t="shared" si="68"/>
        <v>065</v>
      </c>
      <c r="D539" t="str">
        <f t="shared" ref="D539:D602" si="77">CONCATENATE(A539,B539,C539)</f>
        <v>SAL40065</v>
      </c>
      <c r="E539">
        <v>40</v>
      </c>
      <c r="F539">
        <v>2</v>
      </c>
      <c r="G539">
        <v>3</v>
      </c>
      <c r="H539">
        <v>33</v>
      </c>
      <c r="I539">
        <v>12</v>
      </c>
      <c r="J539">
        <v>1</v>
      </c>
      <c r="K539" s="96" t="s">
        <v>308</v>
      </c>
      <c r="L539">
        <v>4</v>
      </c>
      <c r="M539" t="s">
        <v>1294</v>
      </c>
      <c r="N539">
        <v>880000016</v>
      </c>
      <c r="O539">
        <v>0</v>
      </c>
      <c r="P539">
        <v>0</v>
      </c>
      <c r="Q539">
        <v>0</v>
      </c>
      <c r="R539">
        <v>0</v>
      </c>
      <c r="S539" s="23">
        <v>880000016</v>
      </c>
      <c r="T539">
        <v>880000016</v>
      </c>
      <c r="U539" s="252">
        <v>0</v>
      </c>
      <c r="V539" s="243">
        <v>0</v>
      </c>
      <c r="W539">
        <v>0</v>
      </c>
      <c r="X539">
        <v>880000016</v>
      </c>
      <c r="Z539" s="270" t="str">
        <f t="shared" si="72"/>
        <v>1</v>
      </c>
      <c r="AA539" s="265" t="str">
        <f t="shared" si="73"/>
        <v>2</v>
      </c>
      <c r="AB539" s="265" t="str">
        <f t="shared" si="74"/>
        <v>1</v>
      </c>
      <c r="AC539" s="273" t="s">
        <v>1463</v>
      </c>
      <c r="AD539" s="274" t="s">
        <v>1472</v>
      </c>
      <c r="AE539" s="240" t="s">
        <v>1511</v>
      </c>
    </row>
    <row r="540" spans="1:31" x14ac:dyDescent="0.25">
      <c r="A540" t="s">
        <v>629</v>
      </c>
      <c r="B540" t="str">
        <f t="shared" ref="B540:B550" si="78">RIGHT(E540,2)</f>
        <v>40</v>
      </c>
      <c r="C540" s="95" t="str">
        <f t="shared" si="68"/>
        <v>065</v>
      </c>
      <c r="D540" t="str">
        <f t="shared" si="77"/>
        <v>SAL40065</v>
      </c>
      <c r="E540">
        <v>40</v>
      </c>
      <c r="F540">
        <v>2</v>
      </c>
      <c r="G540">
        <v>3</v>
      </c>
      <c r="H540">
        <v>33</v>
      </c>
      <c r="I540">
        <v>12</v>
      </c>
      <c r="J540">
        <v>1</v>
      </c>
      <c r="K540" s="96" t="s">
        <v>308</v>
      </c>
      <c r="L540">
        <v>14</v>
      </c>
      <c r="M540" t="s">
        <v>1275</v>
      </c>
      <c r="N540">
        <v>257178290</v>
      </c>
      <c r="O540">
        <v>0</v>
      </c>
      <c r="P540">
        <v>35544428</v>
      </c>
      <c r="Q540">
        <v>0</v>
      </c>
      <c r="R540">
        <v>0</v>
      </c>
      <c r="S540" s="23">
        <v>292722718</v>
      </c>
      <c r="T540">
        <v>289736051</v>
      </c>
      <c r="U540" s="252">
        <v>32013333</v>
      </c>
      <c r="V540" s="243">
        <v>5600000</v>
      </c>
      <c r="W540">
        <v>5600000</v>
      </c>
      <c r="X540">
        <v>284136051</v>
      </c>
      <c r="Z540" s="270" t="str">
        <f t="shared" si="72"/>
        <v>1</v>
      </c>
      <c r="AA540" s="265" t="str">
        <f t="shared" si="73"/>
        <v>2</v>
      </c>
      <c r="AB540" s="265" t="str">
        <f t="shared" si="74"/>
        <v>1</v>
      </c>
      <c r="AC540" s="273" t="s">
        <v>1463</v>
      </c>
      <c r="AD540" s="274" t="s">
        <v>1472</v>
      </c>
      <c r="AE540" s="240" t="s">
        <v>1511</v>
      </c>
    </row>
    <row r="541" spans="1:31" x14ac:dyDescent="0.25">
      <c r="A541" t="s">
        <v>629</v>
      </c>
      <c r="B541" t="str">
        <f t="shared" si="78"/>
        <v>40</v>
      </c>
      <c r="C541" s="95" t="str">
        <f t="shared" si="68"/>
        <v>049</v>
      </c>
      <c r="D541" t="str">
        <f t="shared" si="77"/>
        <v>SAL40049</v>
      </c>
      <c r="E541">
        <v>40</v>
      </c>
      <c r="F541">
        <v>2</v>
      </c>
      <c r="G541">
        <v>3</v>
      </c>
      <c r="H541">
        <v>33</v>
      </c>
      <c r="I541">
        <v>12</v>
      </c>
      <c r="J541">
        <v>2</v>
      </c>
      <c r="K541" s="96" t="s">
        <v>306</v>
      </c>
      <c r="L541">
        <v>4</v>
      </c>
      <c r="M541" t="s">
        <v>1295</v>
      </c>
      <c r="N541">
        <v>10000000</v>
      </c>
      <c r="O541">
        <v>0</v>
      </c>
      <c r="P541">
        <v>0</v>
      </c>
      <c r="Q541">
        <v>0</v>
      </c>
      <c r="R541">
        <v>0</v>
      </c>
      <c r="S541" s="23">
        <v>10000000</v>
      </c>
      <c r="T541">
        <v>9000000</v>
      </c>
      <c r="U541" s="252">
        <v>9000000</v>
      </c>
      <c r="V541" s="243">
        <v>0</v>
      </c>
      <c r="W541">
        <v>0</v>
      </c>
      <c r="X541">
        <v>9000000</v>
      </c>
      <c r="Z541" s="270" t="str">
        <f t="shared" si="72"/>
        <v>1</v>
      </c>
      <c r="AA541" s="265" t="str">
        <f t="shared" si="73"/>
        <v>2</v>
      </c>
      <c r="AB541" s="265" t="str">
        <f t="shared" si="74"/>
        <v>2</v>
      </c>
      <c r="AC541" s="273" t="s">
        <v>1463</v>
      </c>
      <c r="AD541" s="274" t="s">
        <v>1472</v>
      </c>
      <c r="AE541" s="273" t="s">
        <v>1503</v>
      </c>
    </row>
    <row r="542" spans="1:31" x14ac:dyDescent="0.25">
      <c r="A542" t="s">
        <v>629</v>
      </c>
      <c r="B542" t="str">
        <f t="shared" si="78"/>
        <v>40</v>
      </c>
      <c r="C542" s="95" t="str">
        <f t="shared" si="68"/>
        <v>049</v>
      </c>
      <c r="D542" t="str">
        <f t="shared" si="77"/>
        <v>SAL40049</v>
      </c>
      <c r="E542">
        <v>40</v>
      </c>
      <c r="F542">
        <v>2</v>
      </c>
      <c r="G542">
        <v>3</v>
      </c>
      <c r="H542">
        <v>33</v>
      </c>
      <c r="I542">
        <v>12</v>
      </c>
      <c r="J542">
        <v>2</v>
      </c>
      <c r="K542" s="96" t="s">
        <v>306</v>
      </c>
      <c r="L542">
        <v>14</v>
      </c>
      <c r="M542" t="s">
        <v>1296</v>
      </c>
      <c r="N542">
        <v>10000000</v>
      </c>
      <c r="O542">
        <v>0</v>
      </c>
      <c r="P542">
        <v>0</v>
      </c>
      <c r="Q542">
        <v>0</v>
      </c>
      <c r="R542">
        <v>0</v>
      </c>
      <c r="S542" s="23">
        <v>10000000</v>
      </c>
      <c r="T542">
        <v>9000000</v>
      </c>
      <c r="U542" s="252">
        <v>9000000</v>
      </c>
      <c r="V542" s="243">
        <v>0</v>
      </c>
      <c r="W542">
        <v>0</v>
      </c>
      <c r="X542">
        <v>9000000</v>
      </c>
      <c r="Z542" s="270" t="str">
        <f t="shared" si="72"/>
        <v>1</v>
      </c>
      <c r="AA542" s="265" t="str">
        <f t="shared" si="73"/>
        <v>2</v>
      </c>
      <c r="AB542" s="265" t="str">
        <f t="shared" si="74"/>
        <v>2</v>
      </c>
      <c r="AC542" s="273" t="s">
        <v>1463</v>
      </c>
      <c r="AD542" s="274" t="s">
        <v>1472</v>
      </c>
      <c r="AE542" s="273" t="s">
        <v>1503</v>
      </c>
    </row>
    <row r="543" spans="1:31" x14ac:dyDescent="0.25">
      <c r="A543" t="s">
        <v>629</v>
      </c>
      <c r="B543" t="str">
        <f t="shared" si="78"/>
        <v>40</v>
      </c>
      <c r="C543" s="95" t="str">
        <f t="shared" ref="C543:C603" si="79">RIGHT(K543,3)</f>
        <v>049</v>
      </c>
      <c r="D543" t="str">
        <f t="shared" si="77"/>
        <v>SAL40049</v>
      </c>
      <c r="E543">
        <v>40</v>
      </c>
      <c r="F543">
        <v>2</v>
      </c>
      <c r="G543">
        <v>3</v>
      </c>
      <c r="H543">
        <v>33</v>
      </c>
      <c r="I543">
        <v>12</v>
      </c>
      <c r="J543">
        <v>2</v>
      </c>
      <c r="K543" s="96" t="s">
        <v>306</v>
      </c>
      <c r="L543">
        <v>24</v>
      </c>
      <c r="M543" t="s">
        <v>1297</v>
      </c>
      <c r="N543">
        <v>30445000</v>
      </c>
      <c r="O543">
        <v>0</v>
      </c>
      <c r="P543">
        <v>0</v>
      </c>
      <c r="Q543">
        <v>0</v>
      </c>
      <c r="R543">
        <v>0</v>
      </c>
      <c r="S543" s="23">
        <v>30445000</v>
      </c>
      <c r="T543">
        <v>25200000</v>
      </c>
      <c r="U543" s="252">
        <v>25200000</v>
      </c>
      <c r="V543" s="243">
        <v>6999995</v>
      </c>
      <c r="W543">
        <v>4199995</v>
      </c>
      <c r="X543">
        <v>18200005</v>
      </c>
      <c r="Z543" s="270" t="str">
        <f t="shared" si="72"/>
        <v>1</v>
      </c>
      <c r="AA543" s="265" t="str">
        <f t="shared" si="73"/>
        <v>2</v>
      </c>
      <c r="AB543" s="265" t="str">
        <f t="shared" si="74"/>
        <v>2</v>
      </c>
      <c r="AC543" s="273" t="s">
        <v>1463</v>
      </c>
      <c r="AD543" s="274" t="s">
        <v>1472</v>
      </c>
      <c r="AE543" s="273" t="s">
        <v>1503</v>
      </c>
    </row>
    <row r="544" spans="1:31" x14ac:dyDescent="0.25">
      <c r="A544" t="s">
        <v>629</v>
      </c>
      <c r="B544" t="str">
        <f t="shared" si="78"/>
        <v>40</v>
      </c>
      <c r="C544" s="95" t="str">
        <f t="shared" si="79"/>
        <v>049</v>
      </c>
      <c r="D544" t="str">
        <f t="shared" si="77"/>
        <v>SAL40049</v>
      </c>
      <c r="E544">
        <v>40</v>
      </c>
      <c r="F544">
        <v>2</v>
      </c>
      <c r="G544">
        <v>3</v>
      </c>
      <c r="H544">
        <v>33</v>
      </c>
      <c r="I544">
        <v>12</v>
      </c>
      <c r="J544">
        <v>2</v>
      </c>
      <c r="K544" s="96" t="s">
        <v>306</v>
      </c>
      <c r="L544">
        <v>34</v>
      </c>
      <c r="M544" t="s">
        <v>1298</v>
      </c>
      <c r="N544">
        <v>30445000</v>
      </c>
      <c r="O544">
        <v>0</v>
      </c>
      <c r="P544">
        <v>0</v>
      </c>
      <c r="Q544">
        <v>0</v>
      </c>
      <c r="R544">
        <v>0</v>
      </c>
      <c r="S544" s="23">
        <v>30445000</v>
      </c>
      <c r="T544">
        <v>26600000</v>
      </c>
      <c r="U544" s="252">
        <v>26600000</v>
      </c>
      <c r="V544" s="243">
        <v>3733333</v>
      </c>
      <c r="W544">
        <v>933333</v>
      </c>
      <c r="X544">
        <v>22866667</v>
      </c>
      <c r="Z544" s="270" t="str">
        <f t="shared" si="72"/>
        <v>1</v>
      </c>
      <c r="AA544" s="265" t="str">
        <f t="shared" si="73"/>
        <v>2</v>
      </c>
      <c r="AB544" s="265" t="str">
        <f t="shared" si="74"/>
        <v>2</v>
      </c>
      <c r="AC544" s="273" t="s">
        <v>1463</v>
      </c>
      <c r="AD544" s="274" t="s">
        <v>1472</v>
      </c>
      <c r="AE544" s="273" t="s">
        <v>1503</v>
      </c>
    </row>
    <row r="545" spans="1:31" x14ac:dyDescent="0.25">
      <c r="A545" t="s">
        <v>629</v>
      </c>
      <c r="B545" t="str">
        <f t="shared" si="78"/>
        <v>40</v>
      </c>
      <c r="C545" s="95" t="str">
        <f t="shared" si="79"/>
        <v>049</v>
      </c>
      <c r="D545" t="str">
        <f t="shared" si="77"/>
        <v>SAL40049</v>
      </c>
      <c r="E545">
        <v>40</v>
      </c>
      <c r="F545">
        <v>2</v>
      </c>
      <c r="G545">
        <v>3</v>
      </c>
      <c r="H545">
        <v>33</v>
      </c>
      <c r="I545">
        <v>12</v>
      </c>
      <c r="J545">
        <v>2</v>
      </c>
      <c r="K545" s="96" t="s">
        <v>306</v>
      </c>
      <c r="L545">
        <v>44</v>
      </c>
      <c r="M545" t="s">
        <v>1299</v>
      </c>
      <c r="N545">
        <v>30445000</v>
      </c>
      <c r="O545">
        <v>0</v>
      </c>
      <c r="P545">
        <v>0</v>
      </c>
      <c r="Q545">
        <v>0</v>
      </c>
      <c r="R545">
        <v>0</v>
      </c>
      <c r="S545" s="23">
        <v>30445000</v>
      </c>
      <c r="T545">
        <v>26600000</v>
      </c>
      <c r="U545" s="252">
        <v>26600000</v>
      </c>
      <c r="V545" s="243">
        <v>4760000</v>
      </c>
      <c r="W545">
        <v>1960000</v>
      </c>
      <c r="X545">
        <v>21840000</v>
      </c>
      <c r="Z545" s="270" t="str">
        <f t="shared" si="72"/>
        <v>1</v>
      </c>
      <c r="AA545" s="265" t="str">
        <f t="shared" si="73"/>
        <v>2</v>
      </c>
      <c r="AB545" s="265" t="str">
        <f t="shared" si="74"/>
        <v>2</v>
      </c>
      <c r="AC545" s="273" t="s">
        <v>1463</v>
      </c>
      <c r="AD545" s="274" t="s">
        <v>1472</v>
      </c>
      <c r="AE545" s="273" t="s">
        <v>1503</v>
      </c>
    </row>
    <row r="546" spans="1:31" x14ac:dyDescent="0.25">
      <c r="A546" t="s">
        <v>629</v>
      </c>
      <c r="B546" t="str">
        <f t="shared" si="78"/>
        <v>40</v>
      </c>
      <c r="C546" s="95" t="str">
        <f t="shared" si="79"/>
        <v>050</v>
      </c>
      <c r="D546" t="str">
        <f t="shared" si="77"/>
        <v>SAL40050</v>
      </c>
      <c r="E546">
        <v>40</v>
      </c>
      <c r="F546">
        <v>2</v>
      </c>
      <c r="G546">
        <v>3</v>
      </c>
      <c r="H546">
        <v>33</v>
      </c>
      <c r="I546">
        <v>12</v>
      </c>
      <c r="J546">
        <v>3</v>
      </c>
      <c r="K546" s="96" t="s">
        <v>646</v>
      </c>
      <c r="L546">
        <v>4</v>
      </c>
      <c r="M546" t="s">
        <v>1300</v>
      </c>
      <c r="N546">
        <v>72080000</v>
      </c>
      <c r="O546">
        <v>0</v>
      </c>
      <c r="P546">
        <v>0</v>
      </c>
      <c r="Q546">
        <v>0</v>
      </c>
      <c r="R546">
        <v>0</v>
      </c>
      <c r="S546" s="23">
        <v>72080000</v>
      </c>
      <c r="T546">
        <v>60000000</v>
      </c>
      <c r="U546" s="252">
        <v>60000000</v>
      </c>
      <c r="V546" s="243">
        <v>0</v>
      </c>
      <c r="W546">
        <v>0</v>
      </c>
      <c r="X546">
        <v>60000000</v>
      </c>
      <c r="Z546" s="270" t="str">
        <f t="shared" si="72"/>
        <v>1</v>
      </c>
      <c r="AA546" s="265" t="str">
        <f t="shared" si="73"/>
        <v>2</v>
      </c>
      <c r="AB546" s="265" t="str">
        <f t="shared" si="74"/>
        <v>3</v>
      </c>
      <c r="AC546" s="273" t="s">
        <v>1463</v>
      </c>
      <c r="AD546" s="274" t="s">
        <v>1472</v>
      </c>
      <c r="AE546" s="240" t="s">
        <v>1504</v>
      </c>
    </row>
    <row r="547" spans="1:31" x14ac:dyDescent="0.25">
      <c r="A547" t="s">
        <v>629</v>
      </c>
      <c r="B547" t="str">
        <f t="shared" si="78"/>
        <v>40</v>
      </c>
      <c r="C547" s="95" t="str">
        <f t="shared" si="79"/>
        <v>050</v>
      </c>
      <c r="D547" t="str">
        <f t="shared" si="77"/>
        <v>SAL40050</v>
      </c>
      <c r="E547">
        <v>40</v>
      </c>
      <c r="F547">
        <v>2</v>
      </c>
      <c r="G547">
        <v>3</v>
      </c>
      <c r="H547">
        <v>33</v>
      </c>
      <c r="I547">
        <v>12</v>
      </c>
      <c r="J547">
        <v>3</v>
      </c>
      <c r="K547" s="96" t="s">
        <v>646</v>
      </c>
      <c r="L547">
        <v>14</v>
      </c>
      <c r="M547" t="s">
        <v>1281</v>
      </c>
      <c r="N547">
        <v>113600000</v>
      </c>
      <c r="O547">
        <v>0</v>
      </c>
      <c r="P547">
        <v>0</v>
      </c>
      <c r="Q547">
        <v>0</v>
      </c>
      <c r="R547">
        <v>0</v>
      </c>
      <c r="S547" s="23">
        <v>113600000</v>
      </c>
      <c r="T547">
        <v>100000000</v>
      </c>
      <c r="U547" s="252">
        <v>100000000</v>
      </c>
      <c r="V547" s="243">
        <v>0</v>
      </c>
      <c r="W547">
        <v>0</v>
      </c>
      <c r="X547">
        <v>100000000</v>
      </c>
      <c r="Z547" s="270" t="str">
        <f t="shared" si="72"/>
        <v>1</v>
      </c>
      <c r="AA547" s="265" t="str">
        <f t="shared" si="73"/>
        <v>2</v>
      </c>
      <c r="AB547" s="265" t="str">
        <f t="shared" si="74"/>
        <v>3</v>
      </c>
      <c r="AC547" s="273" t="s">
        <v>1463</v>
      </c>
      <c r="AD547" s="274" t="s">
        <v>1472</v>
      </c>
      <c r="AE547" s="240" t="s">
        <v>1504</v>
      </c>
    </row>
    <row r="548" spans="1:31" x14ac:dyDescent="0.25">
      <c r="A548" t="s">
        <v>629</v>
      </c>
      <c r="B548" t="str">
        <f t="shared" si="78"/>
        <v>40</v>
      </c>
      <c r="C548" s="95" t="str">
        <f t="shared" si="79"/>
        <v>050</v>
      </c>
      <c r="D548" t="str">
        <f t="shared" si="77"/>
        <v>SAL40050</v>
      </c>
      <c r="E548">
        <v>40</v>
      </c>
      <c r="F548">
        <v>2</v>
      </c>
      <c r="G548">
        <v>3</v>
      </c>
      <c r="H548">
        <v>33</v>
      </c>
      <c r="I548">
        <v>12</v>
      </c>
      <c r="J548">
        <v>3</v>
      </c>
      <c r="K548" s="96" t="s">
        <v>646</v>
      </c>
      <c r="L548">
        <v>24</v>
      </c>
      <c r="M548" t="s">
        <v>1301</v>
      </c>
      <c r="N548">
        <v>37381800</v>
      </c>
      <c r="O548">
        <v>0</v>
      </c>
      <c r="P548">
        <v>0</v>
      </c>
      <c r="Q548">
        <v>0</v>
      </c>
      <c r="R548">
        <v>0</v>
      </c>
      <c r="S548" s="23">
        <v>37381800</v>
      </c>
      <c r="T548">
        <v>0</v>
      </c>
      <c r="U548" s="252">
        <v>0</v>
      </c>
      <c r="V548" s="243">
        <v>0</v>
      </c>
      <c r="W548">
        <v>0</v>
      </c>
      <c r="X548">
        <v>0</v>
      </c>
      <c r="Z548" s="270" t="str">
        <f t="shared" si="72"/>
        <v>1</v>
      </c>
      <c r="AA548" s="265" t="str">
        <f t="shared" si="73"/>
        <v>2</v>
      </c>
      <c r="AB548" s="265" t="str">
        <f t="shared" si="74"/>
        <v>3</v>
      </c>
      <c r="AC548" s="273" t="s">
        <v>1463</v>
      </c>
      <c r="AD548" s="274" t="s">
        <v>1472</v>
      </c>
      <c r="AE548" s="240" t="s">
        <v>1504</v>
      </c>
    </row>
    <row r="549" spans="1:31" x14ac:dyDescent="0.25">
      <c r="A549" t="s">
        <v>629</v>
      </c>
      <c r="B549" t="str">
        <f t="shared" si="78"/>
        <v>40</v>
      </c>
      <c r="C549" s="95" t="str">
        <f t="shared" si="79"/>
        <v>050</v>
      </c>
      <c r="D549" t="str">
        <f t="shared" si="77"/>
        <v>SAL40050</v>
      </c>
      <c r="E549">
        <v>40</v>
      </c>
      <c r="F549">
        <v>2</v>
      </c>
      <c r="G549">
        <v>3</v>
      </c>
      <c r="H549">
        <v>33</v>
      </c>
      <c r="I549">
        <v>12</v>
      </c>
      <c r="J549">
        <v>3</v>
      </c>
      <c r="K549" s="96" t="s">
        <v>646</v>
      </c>
      <c r="L549">
        <v>34</v>
      </c>
      <c r="M549" t="s">
        <v>1302</v>
      </c>
      <c r="N549">
        <v>30445000</v>
      </c>
      <c r="O549">
        <v>0</v>
      </c>
      <c r="P549">
        <v>0</v>
      </c>
      <c r="Q549">
        <v>0</v>
      </c>
      <c r="R549">
        <v>0</v>
      </c>
      <c r="S549" s="23">
        <v>30445000</v>
      </c>
      <c r="T549">
        <v>27346667</v>
      </c>
      <c r="U549" s="252">
        <v>27346667</v>
      </c>
      <c r="V549" s="243">
        <v>1400000</v>
      </c>
      <c r="W549">
        <v>1400000</v>
      </c>
      <c r="X549">
        <v>25946667</v>
      </c>
      <c r="Z549" s="270" t="str">
        <f t="shared" si="72"/>
        <v>1</v>
      </c>
      <c r="AA549" s="265" t="str">
        <f t="shared" si="73"/>
        <v>2</v>
      </c>
      <c r="AB549" s="265" t="str">
        <f t="shared" si="74"/>
        <v>3</v>
      </c>
      <c r="AC549" s="273" t="s">
        <v>1463</v>
      </c>
      <c r="AD549" s="274" t="s">
        <v>1472</v>
      </c>
      <c r="AE549" s="240" t="s">
        <v>1504</v>
      </c>
    </row>
    <row r="550" spans="1:31" x14ac:dyDescent="0.25">
      <c r="A550" t="s">
        <v>629</v>
      </c>
      <c r="B550" t="str">
        <f t="shared" si="78"/>
        <v>40</v>
      </c>
      <c r="C550" s="95" t="str">
        <f t="shared" si="79"/>
        <v>053</v>
      </c>
      <c r="D550" t="str">
        <f t="shared" si="77"/>
        <v>SAL40053</v>
      </c>
      <c r="E550">
        <v>40</v>
      </c>
      <c r="F550">
        <v>2</v>
      </c>
      <c r="G550">
        <v>3</v>
      </c>
      <c r="H550">
        <v>33</v>
      </c>
      <c r="I550">
        <v>12</v>
      </c>
      <c r="J550">
        <v>4</v>
      </c>
      <c r="K550" s="96" t="s">
        <v>298</v>
      </c>
      <c r="L550">
        <v>4</v>
      </c>
      <c r="M550" t="s">
        <v>1284</v>
      </c>
      <c r="N550">
        <v>46146000</v>
      </c>
      <c r="O550">
        <v>0</v>
      </c>
      <c r="P550">
        <v>0</v>
      </c>
      <c r="Q550">
        <v>0</v>
      </c>
      <c r="R550">
        <v>0</v>
      </c>
      <c r="S550" s="23">
        <v>46146000</v>
      </c>
      <c r="T550">
        <v>45004400</v>
      </c>
      <c r="U550" s="252">
        <v>28344400</v>
      </c>
      <c r="V550" s="243">
        <v>3720733</v>
      </c>
      <c r="W550">
        <v>2054733</v>
      </c>
      <c r="X550">
        <v>41283667</v>
      </c>
      <c r="Z550" s="270" t="str">
        <f t="shared" si="72"/>
        <v>1</v>
      </c>
      <c r="AA550" s="265" t="str">
        <f t="shared" si="73"/>
        <v>2</v>
      </c>
      <c r="AB550" s="265" t="str">
        <f t="shared" si="74"/>
        <v>4</v>
      </c>
      <c r="AC550" s="273" t="s">
        <v>1463</v>
      </c>
      <c r="AD550" s="274" t="s">
        <v>1472</v>
      </c>
      <c r="AE550" s="240" t="s">
        <v>1507</v>
      </c>
    </row>
    <row r="551" spans="1:31" x14ac:dyDescent="0.25">
      <c r="A551" t="s">
        <v>629</v>
      </c>
      <c r="B551" t="str">
        <f t="shared" si="70"/>
        <v>40</v>
      </c>
      <c r="C551" s="95" t="str">
        <f t="shared" si="79"/>
        <v>053</v>
      </c>
      <c r="D551" t="str">
        <f t="shared" si="77"/>
        <v>SAL40053</v>
      </c>
      <c r="E551">
        <v>40</v>
      </c>
      <c r="F551">
        <v>2</v>
      </c>
      <c r="G551">
        <v>3</v>
      </c>
      <c r="H551">
        <v>33</v>
      </c>
      <c r="I551">
        <v>12</v>
      </c>
      <c r="J551">
        <v>4</v>
      </c>
      <c r="K551" s="96" t="s">
        <v>298</v>
      </c>
      <c r="L551">
        <v>14</v>
      </c>
      <c r="M551" t="s">
        <v>1303</v>
      </c>
      <c r="N551">
        <v>33445000</v>
      </c>
      <c r="O551">
        <v>0</v>
      </c>
      <c r="P551">
        <v>0</v>
      </c>
      <c r="Q551">
        <v>0</v>
      </c>
      <c r="R551">
        <v>0</v>
      </c>
      <c r="S551" s="23">
        <v>33445000</v>
      </c>
      <c r="T551">
        <v>26600000</v>
      </c>
      <c r="U551" s="252">
        <v>26600000</v>
      </c>
      <c r="V551" s="243">
        <v>5413333</v>
      </c>
      <c r="W551">
        <v>2613333</v>
      </c>
      <c r="X551">
        <v>21186667</v>
      </c>
      <c r="Z551" s="270" t="str">
        <f t="shared" si="72"/>
        <v>1</v>
      </c>
      <c r="AA551" s="265" t="str">
        <f t="shared" si="73"/>
        <v>2</v>
      </c>
      <c r="AB551" s="265" t="str">
        <f t="shared" si="74"/>
        <v>4</v>
      </c>
      <c r="AC551" s="273" t="s">
        <v>1463</v>
      </c>
      <c r="AD551" s="274" t="s">
        <v>1472</v>
      </c>
      <c r="AE551" s="240" t="s">
        <v>1507</v>
      </c>
    </row>
    <row r="552" spans="1:31" x14ac:dyDescent="0.25">
      <c r="A552" t="s">
        <v>629</v>
      </c>
      <c r="B552" t="str">
        <f t="shared" ref="B552:B603" si="80">RIGHT(E552,2)</f>
        <v>40</v>
      </c>
      <c r="C552" s="95" t="str">
        <f t="shared" si="79"/>
        <v>051</v>
      </c>
      <c r="D552" t="str">
        <f t="shared" si="77"/>
        <v>SAL40051</v>
      </c>
      <c r="E552">
        <v>40</v>
      </c>
      <c r="F552">
        <v>2</v>
      </c>
      <c r="G552">
        <v>3</v>
      </c>
      <c r="H552">
        <v>33</v>
      </c>
      <c r="I552">
        <v>12</v>
      </c>
      <c r="J552">
        <v>5</v>
      </c>
      <c r="K552" s="96" t="s">
        <v>978</v>
      </c>
      <c r="L552">
        <v>4</v>
      </c>
      <c r="M552" t="s">
        <v>1304</v>
      </c>
      <c r="N552">
        <v>5000000</v>
      </c>
      <c r="O552">
        <v>0</v>
      </c>
      <c r="P552">
        <v>0</v>
      </c>
      <c r="Q552">
        <v>0</v>
      </c>
      <c r="R552">
        <v>0</v>
      </c>
      <c r="S552" s="23">
        <v>5000000</v>
      </c>
      <c r="T552">
        <v>0</v>
      </c>
      <c r="U552" s="252">
        <v>0</v>
      </c>
      <c r="V552" s="243">
        <v>0</v>
      </c>
      <c r="W552">
        <v>0</v>
      </c>
      <c r="X552">
        <v>0</v>
      </c>
      <c r="Z552" s="270" t="str">
        <f t="shared" si="72"/>
        <v>1</v>
      </c>
      <c r="AA552" s="265" t="str">
        <f t="shared" si="73"/>
        <v>2</v>
      </c>
      <c r="AB552" s="265" t="str">
        <f t="shared" si="74"/>
        <v>5</v>
      </c>
      <c r="AC552" s="273" t="s">
        <v>1463</v>
      </c>
      <c r="AD552" s="274" t="s">
        <v>1472</v>
      </c>
      <c r="AE552" s="272" t="s">
        <v>1505</v>
      </c>
    </row>
    <row r="553" spans="1:31" x14ac:dyDescent="0.25">
      <c r="A553" t="s">
        <v>629</v>
      </c>
      <c r="B553" t="str">
        <f t="shared" si="80"/>
        <v>40</v>
      </c>
      <c r="C553" s="95" t="str">
        <f t="shared" si="79"/>
        <v>051</v>
      </c>
      <c r="D553" t="str">
        <f t="shared" si="77"/>
        <v>SAL40051</v>
      </c>
      <c r="E553">
        <v>40</v>
      </c>
      <c r="F553">
        <v>2</v>
      </c>
      <c r="G553">
        <v>3</v>
      </c>
      <c r="H553">
        <v>33</v>
      </c>
      <c r="I553">
        <v>12</v>
      </c>
      <c r="J553">
        <v>5</v>
      </c>
      <c r="K553" s="96" t="s">
        <v>978</v>
      </c>
      <c r="L553">
        <v>14</v>
      </c>
      <c r="M553" t="s">
        <v>1305</v>
      </c>
      <c r="N553">
        <v>30445000</v>
      </c>
      <c r="O553">
        <v>0</v>
      </c>
      <c r="P553">
        <v>0</v>
      </c>
      <c r="Q553">
        <v>0</v>
      </c>
      <c r="R553">
        <v>0</v>
      </c>
      <c r="S553" s="23">
        <v>30445000</v>
      </c>
      <c r="T553">
        <v>26600000</v>
      </c>
      <c r="U553" s="252">
        <v>0</v>
      </c>
      <c r="V553" s="243">
        <v>0</v>
      </c>
      <c r="W553">
        <v>0</v>
      </c>
      <c r="X553">
        <v>26600000</v>
      </c>
      <c r="Z553" s="270" t="str">
        <f t="shared" si="72"/>
        <v>1</v>
      </c>
      <c r="AA553" s="265" t="str">
        <f t="shared" si="73"/>
        <v>2</v>
      </c>
      <c r="AB553" s="265" t="str">
        <f t="shared" si="74"/>
        <v>5</v>
      </c>
      <c r="AC553" s="273" t="s">
        <v>1463</v>
      </c>
      <c r="AD553" s="274" t="s">
        <v>1472</v>
      </c>
      <c r="AE553" s="272" t="s">
        <v>1505</v>
      </c>
    </row>
    <row r="554" spans="1:31" x14ac:dyDescent="0.25">
      <c r="A554" t="s">
        <v>629</v>
      </c>
      <c r="B554" t="str">
        <f t="shared" si="80"/>
        <v>40</v>
      </c>
      <c r="C554" s="95" t="str">
        <f t="shared" si="79"/>
        <v>051</v>
      </c>
      <c r="D554" t="str">
        <f t="shared" si="77"/>
        <v>SAL40051</v>
      </c>
      <c r="E554">
        <v>40</v>
      </c>
      <c r="F554">
        <v>2</v>
      </c>
      <c r="G554">
        <v>3</v>
      </c>
      <c r="H554">
        <v>33</v>
      </c>
      <c r="I554">
        <v>12</v>
      </c>
      <c r="J554">
        <v>5</v>
      </c>
      <c r="K554" s="96" t="s">
        <v>978</v>
      </c>
      <c r="L554">
        <v>24</v>
      </c>
      <c r="M554" t="s">
        <v>1306</v>
      </c>
      <c r="N554">
        <v>154465000</v>
      </c>
      <c r="O554">
        <v>0</v>
      </c>
      <c r="P554">
        <v>0</v>
      </c>
      <c r="Q554">
        <v>0</v>
      </c>
      <c r="R554">
        <v>0</v>
      </c>
      <c r="S554" s="23">
        <v>154465000</v>
      </c>
      <c r="T554">
        <v>125404416</v>
      </c>
      <c r="U554" s="252">
        <v>98804416</v>
      </c>
      <c r="V554" s="243">
        <v>12226666</v>
      </c>
      <c r="W554">
        <v>8481666</v>
      </c>
      <c r="X554">
        <v>113177750</v>
      </c>
      <c r="Z554" s="270" t="str">
        <f t="shared" si="72"/>
        <v>1</v>
      </c>
      <c r="AA554" s="265" t="str">
        <f t="shared" si="73"/>
        <v>2</v>
      </c>
      <c r="AB554" s="265" t="str">
        <f t="shared" si="74"/>
        <v>5</v>
      </c>
      <c r="AC554" s="273" t="s">
        <v>1463</v>
      </c>
      <c r="AD554" s="274" t="s">
        <v>1472</v>
      </c>
      <c r="AE554" s="272" t="s">
        <v>1505</v>
      </c>
    </row>
    <row r="555" spans="1:31" x14ac:dyDescent="0.25">
      <c r="A555" t="s">
        <v>629</v>
      </c>
      <c r="B555" t="str">
        <f t="shared" si="80"/>
        <v>40</v>
      </c>
      <c r="C555" s="95" t="str">
        <f t="shared" si="79"/>
        <v>052</v>
      </c>
      <c r="D555" t="str">
        <f t="shared" si="77"/>
        <v>SAL40052</v>
      </c>
      <c r="E555">
        <v>40</v>
      </c>
      <c r="F555">
        <v>2</v>
      </c>
      <c r="G555">
        <v>3</v>
      </c>
      <c r="H555">
        <v>33</v>
      </c>
      <c r="I555">
        <v>12</v>
      </c>
      <c r="J555">
        <v>6</v>
      </c>
      <c r="K555" s="96" t="s">
        <v>310</v>
      </c>
      <c r="L555">
        <v>4</v>
      </c>
      <c r="M555" t="s">
        <v>1288</v>
      </c>
      <c r="N555">
        <v>30445000</v>
      </c>
      <c r="O555">
        <v>0</v>
      </c>
      <c r="P555">
        <v>0</v>
      </c>
      <c r="Q555">
        <v>0</v>
      </c>
      <c r="R555">
        <v>0</v>
      </c>
      <c r="S555" s="23">
        <v>30445000</v>
      </c>
      <c r="T555">
        <v>26600000</v>
      </c>
      <c r="U555" s="252">
        <v>26600000</v>
      </c>
      <c r="V555" s="243">
        <v>3733333</v>
      </c>
      <c r="W555">
        <v>933333</v>
      </c>
      <c r="X555">
        <v>22866667</v>
      </c>
      <c r="Z555" s="270" t="str">
        <f t="shared" si="72"/>
        <v>1</v>
      </c>
      <c r="AA555" s="265" t="str">
        <f t="shared" si="73"/>
        <v>2</v>
      </c>
      <c r="AB555" s="265" t="str">
        <f t="shared" si="74"/>
        <v>6</v>
      </c>
      <c r="AC555" s="273" t="s">
        <v>1463</v>
      </c>
      <c r="AD555" s="274" t="s">
        <v>1472</v>
      </c>
      <c r="AE555" s="240" t="s">
        <v>1506</v>
      </c>
    </row>
    <row r="556" spans="1:31" x14ac:dyDescent="0.25">
      <c r="A556" t="s">
        <v>629</v>
      </c>
      <c r="B556" t="str">
        <f t="shared" si="80"/>
        <v>40</v>
      </c>
      <c r="C556" s="95" t="str">
        <f t="shared" si="79"/>
        <v>052</v>
      </c>
      <c r="D556" t="str">
        <f t="shared" si="77"/>
        <v>SAL40052</v>
      </c>
      <c r="E556">
        <v>40</v>
      </c>
      <c r="F556">
        <v>2</v>
      </c>
      <c r="G556">
        <v>3</v>
      </c>
      <c r="H556">
        <v>33</v>
      </c>
      <c r="I556">
        <v>12</v>
      </c>
      <c r="J556">
        <v>6</v>
      </c>
      <c r="K556" s="96" t="s">
        <v>310</v>
      </c>
      <c r="L556">
        <v>14</v>
      </c>
      <c r="M556" t="s">
        <v>1289</v>
      </c>
      <c r="N556">
        <v>55000000</v>
      </c>
      <c r="O556">
        <v>0</v>
      </c>
      <c r="P556">
        <v>0</v>
      </c>
      <c r="Q556">
        <v>0</v>
      </c>
      <c r="R556">
        <v>0</v>
      </c>
      <c r="S556" s="23">
        <v>55000000</v>
      </c>
      <c r="T556">
        <v>50000000</v>
      </c>
      <c r="U556" s="252">
        <v>50000000</v>
      </c>
      <c r="V556" s="243">
        <v>0</v>
      </c>
      <c r="W556">
        <v>0</v>
      </c>
      <c r="X556">
        <v>50000000</v>
      </c>
      <c r="Z556" s="270" t="str">
        <f t="shared" si="72"/>
        <v>1</v>
      </c>
      <c r="AA556" s="265" t="str">
        <f t="shared" si="73"/>
        <v>2</v>
      </c>
      <c r="AB556" s="265" t="str">
        <f t="shared" si="74"/>
        <v>6</v>
      </c>
      <c r="AC556" s="273" t="s">
        <v>1463</v>
      </c>
      <c r="AD556" s="274" t="s">
        <v>1472</v>
      </c>
      <c r="AE556" s="240" t="s">
        <v>1506</v>
      </c>
    </row>
    <row r="557" spans="1:31" x14ac:dyDescent="0.25">
      <c r="A557" t="s">
        <v>629</v>
      </c>
      <c r="B557" t="str">
        <f t="shared" si="80"/>
        <v>40</v>
      </c>
      <c r="C557" s="95" t="str">
        <f t="shared" si="79"/>
        <v>052</v>
      </c>
      <c r="D557" t="str">
        <f t="shared" si="77"/>
        <v>SAL40052</v>
      </c>
      <c r="E557">
        <v>40</v>
      </c>
      <c r="F557">
        <v>2</v>
      </c>
      <c r="G557">
        <v>3</v>
      </c>
      <c r="H557">
        <v>33</v>
      </c>
      <c r="I557">
        <v>12</v>
      </c>
      <c r="J557">
        <v>6</v>
      </c>
      <c r="K557" s="96" t="s">
        <v>310</v>
      </c>
      <c r="L557">
        <v>24</v>
      </c>
      <c r="M557" t="s">
        <v>1290</v>
      </c>
      <c r="N557">
        <v>30000000</v>
      </c>
      <c r="O557">
        <v>0</v>
      </c>
      <c r="P557">
        <v>0</v>
      </c>
      <c r="Q557">
        <v>0</v>
      </c>
      <c r="R557">
        <v>0</v>
      </c>
      <c r="S557" s="23">
        <v>30000000</v>
      </c>
      <c r="T557">
        <v>30000000</v>
      </c>
      <c r="U557" s="252">
        <v>30000000</v>
      </c>
      <c r="V557" s="243">
        <v>0</v>
      </c>
      <c r="W557">
        <v>0</v>
      </c>
      <c r="X557">
        <v>30000000</v>
      </c>
      <c r="Z557" s="270" t="str">
        <f t="shared" si="72"/>
        <v>1</v>
      </c>
      <c r="AA557" s="265" t="str">
        <f t="shared" si="73"/>
        <v>2</v>
      </c>
      <c r="AB557" s="265" t="str">
        <f t="shared" si="74"/>
        <v>6</v>
      </c>
      <c r="AC557" s="273" t="s">
        <v>1463</v>
      </c>
      <c r="AD557" s="274" t="s">
        <v>1472</v>
      </c>
      <c r="AE557" s="240" t="s">
        <v>1506</v>
      </c>
    </row>
    <row r="558" spans="1:31" x14ac:dyDescent="0.25">
      <c r="A558" t="s">
        <v>629</v>
      </c>
      <c r="B558" t="str">
        <f t="shared" si="80"/>
        <v>40</v>
      </c>
      <c r="C558" s="95" t="str">
        <f t="shared" si="79"/>
        <v>052</v>
      </c>
      <c r="D558" t="str">
        <f t="shared" si="77"/>
        <v>SAL40052</v>
      </c>
      <c r="E558">
        <v>40</v>
      </c>
      <c r="F558">
        <v>2</v>
      </c>
      <c r="G558">
        <v>3</v>
      </c>
      <c r="H558">
        <v>33</v>
      </c>
      <c r="I558">
        <v>12</v>
      </c>
      <c r="J558">
        <v>6</v>
      </c>
      <c r="K558" s="96" t="s">
        <v>310</v>
      </c>
      <c r="L558">
        <v>34</v>
      </c>
      <c r="M558" t="s">
        <v>1307</v>
      </c>
      <c r="N558">
        <v>30445000</v>
      </c>
      <c r="O558">
        <v>0</v>
      </c>
      <c r="P558">
        <v>0</v>
      </c>
      <c r="Q558">
        <v>0</v>
      </c>
      <c r="R558">
        <v>0</v>
      </c>
      <c r="S558" s="23">
        <v>30445000</v>
      </c>
      <c r="T558">
        <v>26694000</v>
      </c>
      <c r="U558" s="252">
        <v>26694000</v>
      </c>
      <c r="V558" s="243">
        <v>0</v>
      </c>
      <c r="W558">
        <v>0</v>
      </c>
      <c r="X558">
        <v>26694000</v>
      </c>
      <c r="Z558" s="270" t="str">
        <f t="shared" si="72"/>
        <v>1</v>
      </c>
      <c r="AA558" s="265" t="str">
        <f t="shared" si="73"/>
        <v>2</v>
      </c>
      <c r="AB558" s="265" t="str">
        <f t="shared" si="74"/>
        <v>6</v>
      </c>
      <c r="AC558" s="273" t="s">
        <v>1463</v>
      </c>
      <c r="AD558" s="274" t="s">
        <v>1472</v>
      </c>
      <c r="AE558" s="240" t="s">
        <v>1506</v>
      </c>
    </row>
    <row r="559" spans="1:31" x14ac:dyDescent="0.25">
      <c r="A559" t="s">
        <v>629</v>
      </c>
      <c r="B559" t="str">
        <f t="shared" si="80"/>
        <v>40</v>
      </c>
      <c r="C559" s="95" t="str">
        <f t="shared" si="79"/>
        <v>055</v>
      </c>
      <c r="D559" t="str">
        <f t="shared" si="77"/>
        <v>SAL40055</v>
      </c>
      <c r="E559">
        <v>40</v>
      </c>
      <c r="F559">
        <v>2</v>
      </c>
      <c r="G559">
        <v>3</v>
      </c>
      <c r="H559">
        <v>33</v>
      </c>
      <c r="I559">
        <v>12</v>
      </c>
      <c r="J559">
        <v>7</v>
      </c>
      <c r="K559" s="96" t="s">
        <v>314</v>
      </c>
      <c r="L559">
        <v>4</v>
      </c>
      <c r="M559" t="s">
        <v>1308</v>
      </c>
      <c r="N559">
        <v>70000000</v>
      </c>
      <c r="O559">
        <v>0</v>
      </c>
      <c r="P559">
        <v>0</v>
      </c>
      <c r="Q559">
        <v>0</v>
      </c>
      <c r="R559">
        <v>0</v>
      </c>
      <c r="S559" s="23">
        <v>70000000</v>
      </c>
      <c r="T559">
        <v>70000000</v>
      </c>
      <c r="U559" s="252">
        <v>70000000</v>
      </c>
      <c r="V559" s="243">
        <v>0</v>
      </c>
      <c r="W559">
        <v>0</v>
      </c>
      <c r="X559">
        <v>70000000</v>
      </c>
      <c r="Z559" s="270" t="str">
        <f t="shared" si="72"/>
        <v>1</v>
      </c>
      <c r="AA559" s="265" t="str">
        <f t="shared" si="73"/>
        <v>2</v>
      </c>
      <c r="AB559" s="265" t="str">
        <f t="shared" si="74"/>
        <v>7</v>
      </c>
      <c r="AC559" s="273" t="s">
        <v>1463</v>
      </c>
      <c r="AD559" s="274" t="s">
        <v>1472</v>
      </c>
      <c r="AE559" s="240" t="s">
        <v>1509</v>
      </c>
    </row>
    <row r="560" spans="1:31" x14ac:dyDescent="0.25">
      <c r="A560" t="s">
        <v>629</v>
      </c>
      <c r="B560" t="str">
        <f t="shared" si="80"/>
        <v>40</v>
      </c>
      <c r="C560" s="95" t="str">
        <f t="shared" si="79"/>
        <v>048</v>
      </c>
      <c r="D560" t="str">
        <f t="shared" si="77"/>
        <v>SAL40048</v>
      </c>
      <c r="E560">
        <v>40</v>
      </c>
      <c r="F560">
        <v>2</v>
      </c>
      <c r="G560">
        <v>3</v>
      </c>
      <c r="H560">
        <v>33</v>
      </c>
      <c r="I560">
        <v>12</v>
      </c>
      <c r="J560">
        <v>9</v>
      </c>
      <c r="K560" s="96" t="s">
        <v>221</v>
      </c>
      <c r="L560">
        <v>4</v>
      </c>
      <c r="M560" t="s">
        <v>1309</v>
      </c>
      <c r="N560">
        <v>16605000</v>
      </c>
      <c r="O560">
        <v>0</v>
      </c>
      <c r="P560">
        <v>0</v>
      </c>
      <c r="Q560">
        <v>0</v>
      </c>
      <c r="R560">
        <v>0</v>
      </c>
      <c r="S560" s="23">
        <v>16605000</v>
      </c>
      <c r="T560">
        <v>0</v>
      </c>
      <c r="U560" s="252">
        <v>0</v>
      </c>
      <c r="V560" s="243">
        <v>0</v>
      </c>
      <c r="W560">
        <v>0</v>
      </c>
      <c r="X560">
        <v>0</v>
      </c>
      <c r="Z560" s="270" t="str">
        <f t="shared" si="72"/>
        <v>1</v>
      </c>
      <c r="AA560" s="265" t="str">
        <f t="shared" si="73"/>
        <v>2</v>
      </c>
      <c r="AB560" s="265" t="str">
        <f t="shared" si="74"/>
        <v>9</v>
      </c>
      <c r="AC560" s="273" t="s">
        <v>1463</v>
      </c>
      <c r="AD560" s="274" t="s">
        <v>1472</v>
      </c>
      <c r="AE560" s="273" t="s">
        <v>1502</v>
      </c>
    </row>
    <row r="561" spans="1:31" x14ac:dyDescent="0.25">
      <c r="A561" t="s">
        <v>629</v>
      </c>
      <c r="B561" t="str">
        <f t="shared" si="80"/>
        <v>40</v>
      </c>
      <c r="C561" s="95" t="str">
        <f t="shared" si="79"/>
        <v>048</v>
      </c>
      <c r="D561" t="str">
        <f t="shared" si="77"/>
        <v>SAL40048</v>
      </c>
      <c r="E561">
        <v>40</v>
      </c>
      <c r="F561">
        <v>2</v>
      </c>
      <c r="G561">
        <v>3</v>
      </c>
      <c r="H561">
        <v>33</v>
      </c>
      <c r="I561">
        <v>12</v>
      </c>
      <c r="J561">
        <v>9</v>
      </c>
      <c r="K561" s="96" t="s">
        <v>221</v>
      </c>
      <c r="L561">
        <v>14</v>
      </c>
      <c r="M561" t="s">
        <v>1291</v>
      </c>
      <c r="N561">
        <v>80000000</v>
      </c>
      <c r="O561">
        <v>0</v>
      </c>
      <c r="P561">
        <v>0</v>
      </c>
      <c r="Q561">
        <v>0</v>
      </c>
      <c r="R561">
        <v>0</v>
      </c>
      <c r="S561" s="23">
        <v>80000000</v>
      </c>
      <c r="T561">
        <v>0</v>
      </c>
      <c r="U561" s="252">
        <v>0</v>
      </c>
      <c r="V561" s="243">
        <v>0</v>
      </c>
      <c r="W561">
        <v>0</v>
      </c>
      <c r="X561">
        <v>0</v>
      </c>
      <c r="Z561" s="270" t="str">
        <f t="shared" si="72"/>
        <v>1</v>
      </c>
      <c r="AA561" s="265" t="str">
        <f t="shared" si="73"/>
        <v>2</v>
      </c>
      <c r="AB561" s="265" t="str">
        <f t="shared" si="74"/>
        <v>9</v>
      </c>
      <c r="AC561" s="273" t="s">
        <v>1463</v>
      </c>
      <c r="AD561" s="274" t="s">
        <v>1472</v>
      </c>
      <c r="AE561" s="273" t="s">
        <v>1502</v>
      </c>
    </row>
    <row r="562" spans="1:31" x14ac:dyDescent="0.25">
      <c r="A562" t="s">
        <v>629</v>
      </c>
      <c r="B562" t="str">
        <f t="shared" si="80"/>
        <v>40</v>
      </c>
      <c r="C562" s="95" t="str">
        <f t="shared" si="79"/>
        <v>048</v>
      </c>
      <c r="D562" t="str">
        <f t="shared" si="77"/>
        <v>SAL40048</v>
      </c>
      <c r="E562">
        <v>40</v>
      </c>
      <c r="F562">
        <v>2</v>
      </c>
      <c r="G562">
        <v>3</v>
      </c>
      <c r="H562">
        <v>33</v>
      </c>
      <c r="I562">
        <v>12</v>
      </c>
      <c r="J562">
        <v>9</v>
      </c>
      <c r="K562" s="96" t="s">
        <v>221</v>
      </c>
      <c r="L562">
        <v>24</v>
      </c>
      <c r="M562" t="s">
        <v>1310</v>
      </c>
      <c r="N562">
        <v>30445000</v>
      </c>
      <c r="O562">
        <v>0</v>
      </c>
      <c r="P562">
        <v>0</v>
      </c>
      <c r="Q562">
        <v>0</v>
      </c>
      <c r="R562">
        <v>0</v>
      </c>
      <c r="S562" s="23">
        <v>30445000</v>
      </c>
      <c r="T562">
        <v>26600000</v>
      </c>
      <c r="U562" s="252">
        <v>26600000</v>
      </c>
      <c r="V562" s="243">
        <v>0</v>
      </c>
      <c r="W562">
        <v>0</v>
      </c>
      <c r="X562">
        <v>26600000</v>
      </c>
      <c r="Z562" s="270" t="str">
        <f t="shared" si="72"/>
        <v>1</v>
      </c>
      <c r="AA562" s="265" t="str">
        <f t="shared" si="73"/>
        <v>2</v>
      </c>
      <c r="AB562" s="265" t="str">
        <f t="shared" si="74"/>
        <v>9</v>
      </c>
      <c r="AC562" s="273" t="s">
        <v>1463</v>
      </c>
      <c r="AD562" s="274" t="s">
        <v>1472</v>
      </c>
      <c r="AE562" s="273" t="s">
        <v>1502</v>
      </c>
    </row>
    <row r="563" spans="1:31" x14ac:dyDescent="0.25">
      <c r="A563" t="s">
        <v>629</v>
      </c>
      <c r="B563" t="str">
        <f t="shared" si="80"/>
        <v>40</v>
      </c>
      <c r="C563" s="95" t="str">
        <f t="shared" si="79"/>
        <v>056</v>
      </c>
      <c r="D563" t="str">
        <f t="shared" si="77"/>
        <v>SAL40056</v>
      </c>
      <c r="E563">
        <v>40</v>
      </c>
      <c r="F563">
        <v>2</v>
      </c>
      <c r="G563">
        <v>3</v>
      </c>
      <c r="H563">
        <v>33</v>
      </c>
      <c r="I563">
        <v>12</v>
      </c>
      <c r="J563">
        <v>10</v>
      </c>
      <c r="K563" s="96" t="s">
        <v>984</v>
      </c>
      <c r="L563">
        <v>4</v>
      </c>
      <c r="M563" t="s">
        <v>1311</v>
      </c>
      <c r="N563">
        <v>50445000</v>
      </c>
      <c r="O563">
        <v>0</v>
      </c>
      <c r="P563">
        <v>0</v>
      </c>
      <c r="Q563">
        <v>0</v>
      </c>
      <c r="R563">
        <v>0</v>
      </c>
      <c r="S563" s="23">
        <v>50445000</v>
      </c>
      <c r="T563">
        <v>46000000</v>
      </c>
      <c r="U563" s="252">
        <v>20000000</v>
      </c>
      <c r="V563" s="243">
        <v>0</v>
      </c>
      <c r="W563">
        <v>0</v>
      </c>
      <c r="X563">
        <v>46000000</v>
      </c>
      <c r="Z563" s="270" t="str">
        <f t="shared" si="72"/>
        <v>1</v>
      </c>
      <c r="AA563" s="265" t="str">
        <f t="shared" si="73"/>
        <v>2</v>
      </c>
      <c r="AB563" s="265" t="str">
        <f t="shared" si="74"/>
        <v>10</v>
      </c>
      <c r="AC563" s="273" t="s">
        <v>1463</v>
      </c>
      <c r="AD563" s="274" t="s">
        <v>1472</v>
      </c>
      <c r="AE563" s="240" t="s">
        <v>1510</v>
      </c>
    </row>
    <row r="564" spans="1:31" x14ac:dyDescent="0.25">
      <c r="A564" t="s">
        <v>629</v>
      </c>
      <c r="B564" t="str">
        <f t="shared" si="80"/>
        <v>40</v>
      </c>
      <c r="C564" s="95" t="str">
        <f t="shared" si="79"/>
        <v>056</v>
      </c>
      <c r="D564" t="str">
        <f t="shared" si="77"/>
        <v>SAL40056</v>
      </c>
      <c r="E564">
        <v>40</v>
      </c>
      <c r="F564">
        <v>2</v>
      </c>
      <c r="G564">
        <v>3</v>
      </c>
      <c r="H564">
        <v>33</v>
      </c>
      <c r="I564">
        <v>12</v>
      </c>
      <c r="J564">
        <v>10</v>
      </c>
      <c r="K564" s="96" t="s">
        <v>984</v>
      </c>
      <c r="L564">
        <v>14</v>
      </c>
      <c r="M564" t="s">
        <v>1312</v>
      </c>
      <c r="N564">
        <v>30445000</v>
      </c>
      <c r="O564">
        <v>0</v>
      </c>
      <c r="P564">
        <v>0</v>
      </c>
      <c r="Q564">
        <v>0</v>
      </c>
      <c r="R564">
        <v>0</v>
      </c>
      <c r="S564" s="23">
        <v>30445000</v>
      </c>
      <c r="T564">
        <v>0</v>
      </c>
      <c r="U564" s="252">
        <v>0</v>
      </c>
      <c r="V564" s="243">
        <v>0</v>
      </c>
      <c r="W564">
        <v>0</v>
      </c>
      <c r="X564">
        <v>0</v>
      </c>
      <c r="Z564" s="270" t="str">
        <f t="shared" si="72"/>
        <v>1</v>
      </c>
      <c r="AA564" s="265" t="str">
        <f t="shared" si="73"/>
        <v>2</v>
      </c>
      <c r="AB564" s="265" t="str">
        <f t="shared" si="74"/>
        <v>10</v>
      </c>
      <c r="AC564" s="273" t="s">
        <v>1463</v>
      </c>
      <c r="AD564" s="274" t="s">
        <v>1472</v>
      </c>
      <c r="AE564" s="240" t="s">
        <v>1510</v>
      </c>
    </row>
    <row r="565" spans="1:31" x14ac:dyDescent="0.25">
      <c r="A565" t="s">
        <v>629</v>
      </c>
      <c r="B565" t="str">
        <f t="shared" si="80"/>
        <v>40</v>
      </c>
      <c r="C565" s="95" t="str">
        <f t="shared" si="79"/>
        <v>057</v>
      </c>
      <c r="D565" t="str">
        <f t="shared" si="77"/>
        <v>SAL40057</v>
      </c>
      <c r="E565">
        <v>40</v>
      </c>
      <c r="F565">
        <v>2</v>
      </c>
      <c r="G565">
        <v>3</v>
      </c>
      <c r="H565">
        <v>33</v>
      </c>
      <c r="I565">
        <v>12</v>
      </c>
      <c r="J565">
        <v>10</v>
      </c>
      <c r="K565" s="96" t="s">
        <v>312</v>
      </c>
      <c r="L565">
        <v>4</v>
      </c>
      <c r="M565" t="s">
        <v>1313</v>
      </c>
      <c r="N565">
        <v>29445000</v>
      </c>
      <c r="O565">
        <v>0</v>
      </c>
      <c r="P565">
        <v>0</v>
      </c>
      <c r="Q565">
        <v>0</v>
      </c>
      <c r="R565">
        <v>0</v>
      </c>
      <c r="S565" s="23">
        <v>29445000</v>
      </c>
      <c r="T565">
        <v>25200000</v>
      </c>
      <c r="U565" s="252">
        <v>25200000</v>
      </c>
      <c r="V565" s="243">
        <v>3639999</v>
      </c>
      <c r="W565">
        <v>839999</v>
      </c>
      <c r="X565">
        <v>21560001</v>
      </c>
      <c r="Z565" s="270" t="str">
        <f t="shared" si="72"/>
        <v>1</v>
      </c>
      <c r="AA565" s="265" t="str">
        <f t="shared" si="73"/>
        <v>2</v>
      </c>
      <c r="AB565" s="265" t="str">
        <f t="shared" si="74"/>
        <v>10</v>
      </c>
      <c r="AC565" s="273" t="s">
        <v>1463</v>
      </c>
      <c r="AD565" s="274" t="s">
        <v>1472</v>
      </c>
      <c r="AE565" s="240" t="s">
        <v>1510</v>
      </c>
    </row>
    <row r="566" spans="1:31" x14ac:dyDescent="0.25">
      <c r="A566" t="s">
        <v>629</v>
      </c>
      <c r="B566" t="str">
        <f t="shared" si="80"/>
        <v>40</v>
      </c>
      <c r="C566" s="95" t="str">
        <f t="shared" si="79"/>
        <v>049</v>
      </c>
      <c r="D566" t="str">
        <f t="shared" si="77"/>
        <v>SAL40049</v>
      </c>
      <c r="E566">
        <v>40</v>
      </c>
      <c r="F566">
        <v>2</v>
      </c>
      <c r="G566">
        <v>3</v>
      </c>
      <c r="H566">
        <v>81</v>
      </c>
      <c r="I566">
        <v>12</v>
      </c>
      <c r="J566">
        <v>2</v>
      </c>
      <c r="K566" s="96" t="s">
        <v>306</v>
      </c>
      <c r="L566">
        <v>4</v>
      </c>
      <c r="M566" t="s">
        <v>1298</v>
      </c>
      <c r="N566">
        <v>62500000</v>
      </c>
      <c r="O566">
        <v>0</v>
      </c>
      <c r="P566">
        <v>0</v>
      </c>
      <c r="Q566">
        <v>0</v>
      </c>
      <c r="R566">
        <v>0</v>
      </c>
      <c r="S566" s="23">
        <v>62500000</v>
      </c>
      <c r="T566">
        <v>0</v>
      </c>
      <c r="U566" s="252">
        <v>0</v>
      </c>
      <c r="V566" s="243">
        <v>0</v>
      </c>
      <c r="W566">
        <v>0</v>
      </c>
      <c r="X566">
        <v>0</v>
      </c>
      <c r="Z566" s="270" t="str">
        <f t="shared" si="72"/>
        <v>1</v>
      </c>
      <c r="AA566" s="265" t="str">
        <f t="shared" si="73"/>
        <v>2</v>
      </c>
      <c r="AB566" s="265" t="str">
        <f t="shared" si="74"/>
        <v>2</v>
      </c>
      <c r="AC566" s="273" t="s">
        <v>1463</v>
      </c>
      <c r="AD566" s="274" t="s">
        <v>1472</v>
      </c>
      <c r="AE566" s="273" t="s">
        <v>1503</v>
      </c>
    </row>
    <row r="567" spans="1:31" x14ac:dyDescent="0.25">
      <c r="A567" t="s">
        <v>629</v>
      </c>
      <c r="B567" t="str">
        <f t="shared" si="80"/>
        <v>40</v>
      </c>
      <c r="C567" s="95" t="str">
        <f t="shared" si="79"/>
        <v>049</v>
      </c>
      <c r="D567" t="str">
        <f t="shared" si="77"/>
        <v>SAL40049</v>
      </c>
      <c r="E567">
        <v>40</v>
      </c>
      <c r="F567">
        <v>2</v>
      </c>
      <c r="G567">
        <v>3</v>
      </c>
      <c r="H567">
        <v>81</v>
      </c>
      <c r="I567">
        <v>12</v>
      </c>
      <c r="J567">
        <v>2</v>
      </c>
      <c r="K567" s="96" t="s">
        <v>306</v>
      </c>
      <c r="L567">
        <v>14</v>
      </c>
      <c r="M567" t="s">
        <v>1278</v>
      </c>
      <c r="N567">
        <v>4500000</v>
      </c>
      <c r="O567">
        <v>0</v>
      </c>
      <c r="P567">
        <v>0</v>
      </c>
      <c r="Q567">
        <v>0</v>
      </c>
      <c r="R567">
        <v>0</v>
      </c>
      <c r="S567" s="23">
        <v>4500000</v>
      </c>
      <c r="T567">
        <v>4000000</v>
      </c>
      <c r="U567" s="252">
        <v>4000000</v>
      </c>
      <c r="V567" s="243">
        <v>3759993</v>
      </c>
      <c r="W567">
        <v>2359993</v>
      </c>
      <c r="X567">
        <v>240007</v>
      </c>
      <c r="Z567" s="270" t="str">
        <f t="shared" si="72"/>
        <v>1</v>
      </c>
      <c r="AA567" s="265" t="str">
        <f t="shared" si="73"/>
        <v>2</v>
      </c>
      <c r="AB567" s="265" t="str">
        <f t="shared" si="74"/>
        <v>2</v>
      </c>
      <c r="AC567" s="273" t="s">
        <v>1463</v>
      </c>
      <c r="AD567" s="274" t="s">
        <v>1472</v>
      </c>
      <c r="AE567" s="273" t="s">
        <v>1503</v>
      </c>
    </row>
    <row r="568" spans="1:31" x14ac:dyDescent="0.25">
      <c r="A568" t="s">
        <v>629</v>
      </c>
      <c r="B568" t="str">
        <f t="shared" si="80"/>
        <v>40</v>
      </c>
      <c r="C568" s="95" t="str">
        <f t="shared" si="79"/>
        <v>053</v>
      </c>
      <c r="D568" t="str">
        <f t="shared" si="77"/>
        <v>SAL40053</v>
      </c>
      <c r="E568">
        <v>40</v>
      </c>
      <c r="F568">
        <v>2</v>
      </c>
      <c r="G568">
        <v>3</v>
      </c>
      <c r="H568">
        <v>82</v>
      </c>
      <c r="I568">
        <v>12</v>
      </c>
      <c r="J568">
        <v>4</v>
      </c>
      <c r="K568" s="96" t="s">
        <v>298</v>
      </c>
      <c r="L568">
        <v>4</v>
      </c>
      <c r="M568" t="s">
        <v>1284</v>
      </c>
      <c r="N568">
        <v>602510</v>
      </c>
      <c r="O568">
        <v>0</v>
      </c>
      <c r="P568">
        <v>0</v>
      </c>
      <c r="Q568">
        <v>0</v>
      </c>
      <c r="R568">
        <v>0</v>
      </c>
      <c r="S568" s="23">
        <v>602510</v>
      </c>
      <c r="T568">
        <v>602510</v>
      </c>
      <c r="U568" s="252">
        <v>0</v>
      </c>
      <c r="V568" s="243">
        <v>0</v>
      </c>
      <c r="W568">
        <v>0</v>
      </c>
      <c r="X568">
        <v>602510</v>
      </c>
      <c r="Z568" s="270" t="str">
        <f t="shared" si="72"/>
        <v>1</v>
      </c>
      <c r="AA568" s="265" t="str">
        <f t="shared" si="73"/>
        <v>2</v>
      </c>
      <c r="AB568" s="265" t="str">
        <f t="shared" si="74"/>
        <v>4</v>
      </c>
      <c r="AC568" s="273" t="s">
        <v>1463</v>
      </c>
      <c r="AD568" s="274" t="s">
        <v>1472</v>
      </c>
      <c r="AE568" s="240" t="s">
        <v>1507</v>
      </c>
    </row>
    <row r="569" spans="1:31" x14ac:dyDescent="0.25">
      <c r="A569" t="s">
        <v>629</v>
      </c>
      <c r="B569" t="str">
        <f t="shared" si="80"/>
        <v>40</v>
      </c>
      <c r="C569" s="95" t="str">
        <f t="shared" si="79"/>
        <v>051</v>
      </c>
      <c r="D569" t="str">
        <f t="shared" si="77"/>
        <v>SAL40051</v>
      </c>
      <c r="E569">
        <v>40</v>
      </c>
      <c r="F569">
        <v>2</v>
      </c>
      <c r="G569">
        <v>3</v>
      </c>
      <c r="H569">
        <v>82</v>
      </c>
      <c r="I569">
        <v>12</v>
      </c>
      <c r="J569">
        <v>5</v>
      </c>
      <c r="K569" s="96" t="s">
        <v>978</v>
      </c>
      <c r="L569">
        <v>4</v>
      </c>
      <c r="M569" t="s">
        <v>1304</v>
      </c>
      <c r="N569">
        <v>0</v>
      </c>
      <c r="O569">
        <v>15000000</v>
      </c>
      <c r="P569">
        <v>0</v>
      </c>
      <c r="Q569">
        <v>0</v>
      </c>
      <c r="R569">
        <v>0</v>
      </c>
      <c r="S569" s="23">
        <v>15000000</v>
      </c>
      <c r="T569">
        <v>0</v>
      </c>
      <c r="U569" s="252">
        <v>0</v>
      </c>
      <c r="V569" s="243">
        <v>0</v>
      </c>
      <c r="W569">
        <v>0</v>
      </c>
      <c r="X569">
        <v>0</v>
      </c>
      <c r="Z569" s="270" t="str">
        <f t="shared" si="72"/>
        <v>1</v>
      </c>
      <c r="AA569" s="265" t="str">
        <f t="shared" si="73"/>
        <v>2</v>
      </c>
      <c r="AB569" s="265" t="str">
        <f t="shared" si="74"/>
        <v>5</v>
      </c>
      <c r="AC569" s="273" t="s">
        <v>1463</v>
      </c>
      <c r="AD569" s="274" t="s">
        <v>1472</v>
      </c>
      <c r="AE569" s="272" t="s">
        <v>1505</v>
      </c>
    </row>
    <row r="570" spans="1:31" x14ac:dyDescent="0.25">
      <c r="A570" t="s">
        <v>629</v>
      </c>
      <c r="B570" t="str">
        <f t="shared" si="80"/>
        <v>40</v>
      </c>
      <c r="C570" s="95" t="str">
        <f t="shared" si="79"/>
        <v>059</v>
      </c>
      <c r="D570" t="str">
        <f t="shared" si="77"/>
        <v>SAL40059</v>
      </c>
      <c r="E570">
        <v>40</v>
      </c>
      <c r="F570">
        <v>2</v>
      </c>
      <c r="G570">
        <v>3</v>
      </c>
      <c r="H570">
        <v>83</v>
      </c>
      <c r="I570">
        <v>12</v>
      </c>
      <c r="J570">
        <v>1</v>
      </c>
      <c r="K570" s="96" t="s">
        <v>304</v>
      </c>
      <c r="L570">
        <v>14</v>
      </c>
      <c r="M570" t="s">
        <v>1273</v>
      </c>
      <c r="N570">
        <v>30445000</v>
      </c>
      <c r="O570">
        <v>0</v>
      </c>
      <c r="P570">
        <v>0</v>
      </c>
      <c r="Q570">
        <v>0</v>
      </c>
      <c r="R570">
        <v>0</v>
      </c>
      <c r="S570" s="23">
        <v>30445000</v>
      </c>
      <c r="T570">
        <v>28000000</v>
      </c>
      <c r="U570" s="252">
        <v>28000000</v>
      </c>
      <c r="V570" s="243">
        <v>1960000</v>
      </c>
      <c r="W570">
        <v>0</v>
      </c>
      <c r="X570">
        <v>26040000</v>
      </c>
      <c r="Z570" s="270" t="str">
        <f t="shared" si="72"/>
        <v>1</v>
      </c>
      <c r="AA570" s="265" t="str">
        <f t="shared" si="73"/>
        <v>2</v>
      </c>
      <c r="AB570" s="265" t="str">
        <f t="shared" si="74"/>
        <v>1</v>
      </c>
      <c r="AC570" s="273" t="s">
        <v>1463</v>
      </c>
      <c r="AD570" s="274" t="s">
        <v>1472</v>
      </c>
      <c r="AE570" s="240" t="s">
        <v>1511</v>
      </c>
    </row>
    <row r="571" spans="1:31" x14ac:dyDescent="0.25">
      <c r="A571" t="s">
        <v>629</v>
      </c>
      <c r="B571" t="str">
        <f t="shared" si="80"/>
        <v>40</v>
      </c>
      <c r="C571" s="95" t="str">
        <f t="shared" si="79"/>
        <v>060</v>
      </c>
      <c r="D571" t="str">
        <f t="shared" si="77"/>
        <v>SAL40060</v>
      </c>
      <c r="E571">
        <v>40</v>
      </c>
      <c r="F571">
        <v>2</v>
      </c>
      <c r="G571">
        <v>3</v>
      </c>
      <c r="H571">
        <v>83</v>
      </c>
      <c r="I571">
        <v>12</v>
      </c>
      <c r="J571">
        <v>1</v>
      </c>
      <c r="K571" s="96" t="s">
        <v>989</v>
      </c>
      <c r="L571">
        <v>4</v>
      </c>
      <c r="M571" t="s">
        <v>1274</v>
      </c>
      <c r="N571">
        <v>41448106</v>
      </c>
      <c r="O571">
        <v>0</v>
      </c>
      <c r="P571">
        <v>0</v>
      </c>
      <c r="Q571">
        <v>0</v>
      </c>
      <c r="R571">
        <v>0</v>
      </c>
      <c r="S571" s="23">
        <v>41448106</v>
      </c>
      <c r="T571">
        <v>41448106</v>
      </c>
      <c r="U571" s="252">
        <v>41448106</v>
      </c>
      <c r="V571" s="243">
        <v>10000000</v>
      </c>
      <c r="W571">
        <v>10000000</v>
      </c>
      <c r="X571">
        <v>31448106</v>
      </c>
      <c r="Z571" s="270" t="str">
        <f t="shared" si="72"/>
        <v>1</v>
      </c>
      <c r="AA571" s="265" t="str">
        <f t="shared" si="73"/>
        <v>2</v>
      </c>
      <c r="AB571" s="265" t="str">
        <f t="shared" si="74"/>
        <v>1</v>
      </c>
      <c r="AC571" s="273" t="s">
        <v>1463</v>
      </c>
      <c r="AD571" s="274" t="s">
        <v>1472</v>
      </c>
      <c r="AE571" s="240" t="s">
        <v>1511</v>
      </c>
    </row>
    <row r="572" spans="1:31" x14ac:dyDescent="0.25">
      <c r="A572" t="s">
        <v>629</v>
      </c>
      <c r="B572" t="str">
        <f t="shared" si="80"/>
        <v>40</v>
      </c>
      <c r="C572" s="95" t="str">
        <f t="shared" si="79"/>
        <v>061</v>
      </c>
      <c r="D572" t="str">
        <f t="shared" si="77"/>
        <v>SAL40061</v>
      </c>
      <c r="E572">
        <v>40</v>
      </c>
      <c r="F572">
        <v>2</v>
      </c>
      <c r="G572">
        <v>3</v>
      </c>
      <c r="H572">
        <v>83</v>
      </c>
      <c r="I572">
        <v>12</v>
      </c>
      <c r="J572">
        <v>1</v>
      </c>
      <c r="K572" s="96" t="s">
        <v>294</v>
      </c>
      <c r="L572">
        <v>4</v>
      </c>
      <c r="M572" t="s">
        <v>1314</v>
      </c>
      <c r="N572">
        <v>5106894</v>
      </c>
      <c r="O572">
        <v>0</v>
      </c>
      <c r="P572">
        <v>0</v>
      </c>
      <c r="Q572">
        <v>0</v>
      </c>
      <c r="R572">
        <v>0</v>
      </c>
      <c r="S572" s="23">
        <v>5106894</v>
      </c>
      <c r="T572">
        <v>0</v>
      </c>
      <c r="U572" s="252">
        <v>0</v>
      </c>
      <c r="V572" s="243">
        <v>0</v>
      </c>
      <c r="W572">
        <v>0</v>
      </c>
      <c r="X572">
        <v>0</v>
      </c>
      <c r="Z572" s="270" t="str">
        <f t="shared" si="72"/>
        <v>1</v>
      </c>
      <c r="AA572" s="265" t="str">
        <f t="shared" si="73"/>
        <v>2</v>
      </c>
      <c r="AB572" s="265" t="str">
        <f t="shared" si="74"/>
        <v>1</v>
      </c>
      <c r="AC572" s="273" t="s">
        <v>1463</v>
      </c>
      <c r="AD572" s="274" t="s">
        <v>1472</v>
      </c>
      <c r="AE572" s="240" t="s">
        <v>1511</v>
      </c>
    </row>
    <row r="573" spans="1:31" x14ac:dyDescent="0.25">
      <c r="A573" t="s">
        <v>629</v>
      </c>
      <c r="B573" t="str">
        <f t="shared" si="80"/>
        <v>40</v>
      </c>
      <c r="C573" s="95" t="str">
        <f t="shared" si="79"/>
        <v>065</v>
      </c>
      <c r="D573" t="str">
        <f t="shared" si="77"/>
        <v>SAL40065</v>
      </c>
      <c r="E573">
        <v>40</v>
      </c>
      <c r="F573">
        <v>2</v>
      </c>
      <c r="G573">
        <v>3</v>
      </c>
      <c r="H573">
        <v>83</v>
      </c>
      <c r="I573">
        <v>12</v>
      </c>
      <c r="J573">
        <v>1</v>
      </c>
      <c r="K573" s="96" t="s">
        <v>308</v>
      </c>
      <c r="L573">
        <v>4</v>
      </c>
      <c r="M573" t="s">
        <v>1453</v>
      </c>
      <c r="N573">
        <v>0</v>
      </c>
      <c r="O573">
        <v>70000000</v>
      </c>
      <c r="P573">
        <v>0</v>
      </c>
      <c r="Q573">
        <v>0</v>
      </c>
      <c r="R573">
        <v>0</v>
      </c>
      <c r="S573" s="23">
        <v>70000000</v>
      </c>
      <c r="T573">
        <v>0</v>
      </c>
      <c r="U573" s="252">
        <v>0</v>
      </c>
      <c r="V573" s="243">
        <v>0</v>
      </c>
      <c r="W573">
        <v>0</v>
      </c>
      <c r="X573">
        <v>0</v>
      </c>
      <c r="Z573" s="270" t="str">
        <f t="shared" si="72"/>
        <v>1</v>
      </c>
      <c r="AA573" s="265" t="str">
        <f t="shared" si="73"/>
        <v>2</v>
      </c>
      <c r="AB573" s="265" t="str">
        <f t="shared" si="74"/>
        <v>1</v>
      </c>
      <c r="AC573" s="273" t="s">
        <v>1463</v>
      </c>
      <c r="AD573" s="274" t="s">
        <v>1472</v>
      </c>
      <c r="AE573" s="240" t="s">
        <v>1511</v>
      </c>
    </row>
    <row r="574" spans="1:31" x14ac:dyDescent="0.25">
      <c r="A574" t="s">
        <v>629</v>
      </c>
      <c r="B574" t="str">
        <f t="shared" si="80"/>
        <v>40</v>
      </c>
      <c r="C574" s="95" t="str">
        <f t="shared" si="79"/>
        <v>065</v>
      </c>
      <c r="D574" t="str">
        <f t="shared" si="77"/>
        <v>SAL40065</v>
      </c>
      <c r="E574">
        <v>40</v>
      </c>
      <c r="F574">
        <v>2</v>
      </c>
      <c r="G574">
        <v>3</v>
      </c>
      <c r="H574">
        <v>83</v>
      </c>
      <c r="I574">
        <v>12</v>
      </c>
      <c r="J574">
        <v>1</v>
      </c>
      <c r="K574" s="96" t="s">
        <v>308</v>
      </c>
      <c r="L574">
        <v>14</v>
      </c>
      <c r="M574" t="s">
        <v>1454</v>
      </c>
      <c r="N574">
        <v>0</v>
      </c>
      <c r="O574">
        <v>78131261</v>
      </c>
      <c r="P574">
        <v>0</v>
      </c>
      <c r="Q574">
        <v>0</v>
      </c>
      <c r="R574">
        <v>0</v>
      </c>
      <c r="S574" s="23">
        <v>78131261</v>
      </c>
      <c r="T574">
        <v>78131261</v>
      </c>
      <c r="U574" s="252">
        <v>0</v>
      </c>
      <c r="V574" s="243">
        <v>0</v>
      </c>
      <c r="W574">
        <v>0</v>
      </c>
      <c r="X574">
        <v>78131261</v>
      </c>
      <c r="Z574" s="270" t="str">
        <f t="shared" si="72"/>
        <v>1</v>
      </c>
      <c r="AA574" s="265" t="str">
        <f t="shared" si="73"/>
        <v>2</v>
      </c>
      <c r="AB574" s="265" t="str">
        <f t="shared" si="74"/>
        <v>1</v>
      </c>
      <c r="AC574" s="273" t="s">
        <v>1463</v>
      </c>
      <c r="AD574" s="274" t="s">
        <v>1472</v>
      </c>
      <c r="AE574" s="240" t="s">
        <v>1511</v>
      </c>
    </row>
    <row r="575" spans="1:31" x14ac:dyDescent="0.25">
      <c r="A575" t="s">
        <v>629</v>
      </c>
      <c r="B575" t="str">
        <f t="shared" si="80"/>
        <v>40</v>
      </c>
      <c r="C575" s="95" t="str">
        <f t="shared" si="79"/>
        <v>048</v>
      </c>
      <c r="D575" t="str">
        <f t="shared" si="77"/>
        <v>SAL40048</v>
      </c>
      <c r="E575">
        <v>40</v>
      </c>
      <c r="F575">
        <v>2</v>
      </c>
      <c r="G575">
        <v>3</v>
      </c>
      <c r="H575">
        <v>83</v>
      </c>
      <c r="I575">
        <v>12</v>
      </c>
      <c r="J575">
        <v>9</v>
      </c>
      <c r="K575" s="96" t="s">
        <v>221</v>
      </c>
      <c r="L575">
        <v>4</v>
      </c>
      <c r="M575" t="s">
        <v>1309</v>
      </c>
      <c r="N575">
        <v>9500000</v>
      </c>
      <c r="O575">
        <v>0</v>
      </c>
      <c r="P575">
        <v>0</v>
      </c>
      <c r="Q575">
        <v>0</v>
      </c>
      <c r="R575">
        <v>0</v>
      </c>
      <c r="S575" s="23">
        <v>9500000</v>
      </c>
      <c r="T575">
        <v>0</v>
      </c>
      <c r="U575" s="252">
        <v>0</v>
      </c>
      <c r="V575" s="243">
        <v>0</v>
      </c>
      <c r="W575">
        <v>0</v>
      </c>
      <c r="X575">
        <v>0</v>
      </c>
      <c r="Z575" s="270" t="str">
        <f t="shared" si="72"/>
        <v>1</v>
      </c>
      <c r="AA575" s="265" t="str">
        <f t="shared" si="73"/>
        <v>2</v>
      </c>
      <c r="AB575" s="265" t="str">
        <f t="shared" si="74"/>
        <v>9</v>
      </c>
      <c r="AC575" s="273" t="s">
        <v>1463</v>
      </c>
      <c r="AD575" s="274" t="s">
        <v>1472</v>
      </c>
      <c r="AE575" s="273" t="s">
        <v>1502</v>
      </c>
    </row>
    <row r="576" spans="1:31" x14ac:dyDescent="0.25">
      <c r="A576" t="s">
        <v>629</v>
      </c>
      <c r="B576" t="str">
        <f t="shared" si="80"/>
        <v>40</v>
      </c>
      <c r="C576" s="95" t="str">
        <f t="shared" si="79"/>
        <v>056</v>
      </c>
      <c r="D576" t="str">
        <f t="shared" si="77"/>
        <v>SAL40056</v>
      </c>
      <c r="E576">
        <v>40</v>
      </c>
      <c r="F576">
        <v>2</v>
      </c>
      <c r="G576">
        <v>3</v>
      </c>
      <c r="H576">
        <v>83</v>
      </c>
      <c r="I576">
        <v>12</v>
      </c>
      <c r="J576">
        <v>10</v>
      </c>
      <c r="K576" s="96" t="s">
        <v>984</v>
      </c>
      <c r="L576">
        <v>4</v>
      </c>
      <c r="M576" t="s">
        <v>1455</v>
      </c>
      <c r="N576">
        <v>0</v>
      </c>
      <c r="O576">
        <v>15615048</v>
      </c>
      <c r="P576">
        <v>0</v>
      </c>
      <c r="Q576">
        <v>0</v>
      </c>
      <c r="R576">
        <v>0</v>
      </c>
      <c r="S576" s="23">
        <v>15615048</v>
      </c>
      <c r="T576">
        <v>10000000</v>
      </c>
      <c r="U576" s="252">
        <v>10000000</v>
      </c>
      <c r="V576" s="243">
        <v>0</v>
      </c>
      <c r="W576">
        <v>0</v>
      </c>
      <c r="X576">
        <v>10000000</v>
      </c>
      <c r="Z576" s="270" t="str">
        <f t="shared" si="72"/>
        <v>1</v>
      </c>
      <c r="AA576" s="265" t="str">
        <f t="shared" si="73"/>
        <v>2</v>
      </c>
      <c r="AB576" s="265" t="str">
        <f t="shared" si="74"/>
        <v>10</v>
      </c>
      <c r="AC576" s="273" t="s">
        <v>1463</v>
      </c>
      <c r="AD576" s="274" t="s">
        <v>1472</v>
      </c>
      <c r="AE576" s="240" t="s">
        <v>1510</v>
      </c>
    </row>
    <row r="577" spans="1:31" x14ac:dyDescent="0.25">
      <c r="A577" t="s">
        <v>629</v>
      </c>
      <c r="B577" t="str">
        <f t="shared" si="80"/>
        <v>40</v>
      </c>
      <c r="C577" s="95" t="str">
        <f t="shared" si="79"/>
        <v>057</v>
      </c>
      <c r="D577" t="str">
        <f t="shared" si="77"/>
        <v>SAL40057</v>
      </c>
      <c r="E577">
        <v>40</v>
      </c>
      <c r="F577">
        <v>2</v>
      </c>
      <c r="G577">
        <v>3</v>
      </c>
      <c r="H577">
        <v>83</v>
      </c>
      <c r="I577">
        <v>12</v>
      </c>
      <c r="J577">
        <v>10</v>
      </c>
      <c r="K577" s="96" t="s">
        <v>312</v>
      </c>
      <c r="L577">
        <v>14</v>
      </c>
      <c r="M577" t="s">
        <v>1313</v>
      </c>
      <c r="N577">
        <v>1000000</v>
      </c>
      <c r="O577">
        <v>0</v>
      </c>
      <c r="P577">
        <v>0</v>
      </c>
      <c r="Q577">
        <v>0</v>
      </c>
      <c r="R577">
        <v>0</v>
      </c>
      <c r="S577" s="23">
        <v>1000000</v>
      </c>
      <c r="T577">
        <v>1000000</v>
      </c>
      <c r="U577" s="252">
        <v>0</v>
      </c>
      <c r="V577" s="243">
        <v>0</v>
      </c>
      <c r="W577">
        <v>0</v>
      </c>
      <c r="X577">
        <v>1000000</v>
      </c>
      <c r="Z577" s="270" t="str">
        <f t="shared" si="72"/>
        <v>1</v>
      </c>
      <c r="AA577" s="265" t="str">
        <f t="shared" si="73"/>
        <v>2</v>
      </c>
      <c r="AB577" s="265" t="str">
        <f t="shared" si="74"/>
        <v>10</v>
      </c>
      <c r="AC577" s="273" t="s">
        <v>1463</v>
      </c>
      <c r="AD577" s="274" t="s">
        <v>1472</v>
      </c>
      <c r="AE577" s="240" t="s">
        <v>1510</v>
      </c>
    </row>
    <row r="578" spans="1:31" x14ac:dyDescent="0.25">
      <c r="A578" t="s">
        <v>629</v>
      </c>
      <c r="B578" t="str">
        <f t="shared" si="80"/>
        <v>40</v>
      </c>
      <c r="C578" s="95" t="str">
        <f t="shared" si="79"/>
        <v>063</v>
      </c>
      <c r="D578" t="str">
        <f t="shared" si="77"/>
        <v>SAL40063</v>
      </c>
      <c r="E578">
        <v>40</v>
      </c>
      <c r="F578">
        <v>3</v>
      </c>
      <c r="G578">
        <v>3</v>
      </c>
      <c r="H578">
        <v>22</v>
      </c>
      <c r="I578">
        <v>12</v>
      </c>
      <c r="J578">
        <v>1</v>
      </c>
      <c r="K578" s="96" t="s">
        <v>296</v>
      </c>
      <c r="L578">
        <v>4</v>
      </c>
      <c r="M578" t="s">
        <v>1267</v>
      </c>
      <c r="N578">
        <v>450000</v>
      </c>
      <c r="O578">
        <v>0</v>
      </c>
      <c r="P578">
        <v>0</v>
      </c>
      <c r="Q578">
        <v>0</v>
      </c>
      <c r="R578">
        <v>0</v>
      </c>
      <c r="S578" s="23">
        <v>450000</v>
      </c>
      <c r="T578">
        <v>0</v>
      </c>
      <c r="U578" s="252">
        <v>0</v>
      </c>
      <c r="V578" s="243">
        <v>0</v>
      </c>
      <c r="W578">
        <v>0</v>
      </c>
      <c r="X578">
        <v>0</v>
      </c>
      <c r="Z578" s="270" t="str">
        <f t="shared" si="72"/>
        <v>1</v>
      </c>
      <c r="AA578" s="265" t="str">
        <f t="shared" si="73"/>
        <v>2</v>
      </c>
      <c r="AB578" s="265" t="str">
        <f t="shared" si="74"/>
        <v>1</v>
      </c>
      <c r="AC578" s="273" t="s">
        <v>1463</v>
      </c>
      <c r="AD578" s="274" t="s">
        <v>1472</v>
      </c>
      <c r="AE578" s="240" t="s">
        <v>1511</v>
      </c>
    </row>
    <row r="579" spans="1:31" x14ac:dyDescent="0.25">
      <c r="A579" t="s">
        <v>629</v>
      </c>
      <c r="B579" t="str">
        <f t="shared" si="80"/>
        <v>40</v>
      </c>
      <c r="C579" s="95" t="str">
        <f t="shared" si="79"/>
        <v>063</v>
      </c>
      <c r="D579" t="str">
        <f t="shared" si="77"/>
        <v>SAL40063</v>
      </c>
      <c r="E579">
        <v>40</v>
      </c>
      <c r="F579">
        <v>3</v>
      </c>
      <c r="G579">
        <v>3</v>
      </c>
      <c r="H579">
        <v>33</v>
      </c>
      <c r="I579">
        <v>12</v>
      </c>
      <c r="J579">
        <v>1</v>
      </c>
      <c r="K579" s="96" t="s">
        <v>296</v>
      </c>
      <c r="L579">
        <v>4</v>
      </c>
      <c r="M579" t="s">
        <v>1315</v>
      </c>
      <c r="N579">
        <v>2407713000</v>
      </c>
      <c r="O579">
        <v>0</v>
      </c>
      <c r="P579">
        <v>0</v>
      </c>
      <c r="Q579">
        <v>0</v>
      </c>
      <c r="R579">
        <v>0</v>
      </c>
      <c r="S579" s="23">
        <v>2407713000</v>
      </c>
      <c r="T579">
        <v>0</v>
      </c>
      <c r="U579" s="252">
        <v>0</v>
      </c>
      <c r="V579" s="243">
        <v>0</v>
      </c>
      <c r="W579">
        <v>0</v>
      </c>
      <c r="X579">
        <v>0</v>
      </c>
      <c r="Z579" s="270" t="str">
        <f t="shared" si="72"/>
        <v>1</v>
      </c>
      <c r="AA579" s="265" t="str">
        <f t="shared" si="73"/>
        <v>2</v>
      </c>
      <c r="AB579" s="265" t="str">
        <f t="shared" si="74"/>
        <v>1</v>
      </c>
      <c r="AC579" s="273" t="s">
        <v>1463</v>
      </c>
      <c r="AD579" s="274" t="s">
        <v>1472</v>
      </c>
      <c r="AE579" s="240" t="s">
        <v>1511</v>
      </c>
    </row>
    <row r="580" spans="1:31" x14ac:dyDescent="0.25">
      <c r="A580" t="s">
        <v>629</v>
      </c>
      <c r="B580" t="str">
        <f t="shared" si="80"/>
        <v>40</v>
      </c>
      <c r="C580" s="95" t="str">
        <f t="shared" si="79"/>
        <v>063</v>
      </c>
      <c r="D580" t="str">
        <f t="shared" si="77"/>
        <v>SAL40063</v>
      </c>
      <c r="E580">
        <v>40</v>
      </c>
      <c r="F580">
        <v>3</v>
      </c>
      <c r="G580">
        <v>3</v>
      </c>
      <c r="H580">
        <v>82</v>
      </c>
      <c r="I580">
        <v>12</v>
      </c>
      <c r="J580">
        <v>1</v>
      </c>
      <c r="K580" s="96" t="s">
        <v>296</v>
      </c>
      <c r="L580">
        <v>4</v>
      </c>
      <c r="M580" t="s">
        <v>1316</v>
      </c>
      <c r="N580">
        <v>27541000</v>
      </c>
      <c r="O580">
        <v>71</v>
      </c>
      <c r="P580">
        <v>0</v>
      </c>
      <c r="Q580">
        <v>0</v>
      </c>
      <c r="R580">
        <v>0</v>
      </c>
      <c r="S580" s="23">
        <v>27541071</v>
      </c>
      <c r="T580">
        <v>15000000</v>
      </c>
      <c r="U580" s="252">
        <v>4852189</v>
      </c>
      <c r="V580" s="243">
        <v>4852189</v>
      </c>
      <c r="W580">
        <v>3562325</v>
      </c>
      <c r="X580">
        <v>10147811</v>
      </c>
      <c r="Z580" s="270" t="str">
        <f t="shared" ref="Z580:Z604" si="81">LEFT(I580,1)</f>
        <v>1</v>
      </c>
      <c r="AA580" s="265" t="str">
        <f t="shared" ref="AA580:AA604" si="82">RIGHT(I580,1)</f>
        <v>2</v>
      </c>
      <c r="AB580" s="265" t="str">
        <f t="shared" ref="AB580:AB604" si="83">RIGHT(J580,2)</f>
        <v>1</v>
      </c>
      <c r="AC580" s="273" t="s">
        <v>1463</v>
      </c>
      <c r="AD580" s="274" t="s">
        <v>1472</v>
      </c>
      <c r="AE580" s="240" t="s">
        <v>1511</v>
      </c>
    </row>
    <row r="581" spans="1:31" x14ac:dyDescent="0.25">
      <c r="A581" t="s">
        <v>629</v>
      </c>
      <c r="B581" t="str">
        <f t="shared" si="80"/>
        <v>40</v>
      </c>
      <c r="C581" s="95" t="str">
        <f t="shared" si="79"/>
        <v>063</v>
      </c>
      <c r="D581" t="str">
        <f t="shared" si="77"/>
        <v>SAL40063</v>
      </c>
      <c r="E581">
        <v>40</v>
      </c>
      <c r="F581">
        <v>3</v>
      </c>
      <c r="G581">
        <v>3</v>
      </c>
      <c r="H581">
        <v>82</v>
      </c>
      <c r="I581">
        <v>12</v>
      </c>
      <c r="J581">
        <v>1</v>
      </c>
      <c r="K581" s="96" t="s">
        <v>296</v>
      </c>
      <c r="L581">
        <v>14</v>
      </c>
      <c r="M581" t="s">
        <v>1262</v>
      </c>
      <c r="N581">
        <v>8237000</v>
      </c>
      <c r="O581">
        <v>8739764</v>
      </c>
      <c r="P581">
        <v>0</v>
      </c>
      <c r="Q581">
        <v>0</v>
      </c>
      <c r="R581">
        <v>0</v>
      </c>
      <c r="S581" s="23">
        <v>16976764</v>
      </c>
      <c r="T581">
        <v>0</v>
      </c>
      <c r="U581" s="252">
        <v>0</v>
      </c>
      <c r="V581" s="243">
        <v>0</v>
      </c>
      <c r="W581">
        <v>0</v>
      </c>
      <c r="X581">
        <v>0</v>
      </c>
      <c r="Z581" s="270" t="str">
        <f t="shared" si="81"/>
        <v>1</v>
      </c>
      <c r="AA581" s="265" t="str">
        <f t="shared" si="82"/>
        <v>2</v>
      </c>
      <c r="AB581" s="265" t="str">
        <f t="shared" si="83"/>
        <v>1</v>
      </c>
      <c r="AC581" s="273" t="s">
        <v>1463</v>
      </c>
      <c r="AD581" s="274" t="s">
        <v>1472</v>
      </c>
      <c r="AE581" s="240" t="s">
        <v>1511</v>
      </c>
    </row>
    <row r="582" spans="1:31" x14ac:dyDescent="0.25">
      <c r="A582" t="s">
        <v>629</v>
      </c>
      <c r="B582" t="str">
        <f t="shared" si="80"/>
        <v>40</v>
      </c>
      <c r="C582" s="95" t="str">
        <f t="shared" si="79"/>
        <v>063</v>
      </c>
      <c r="D582" t="str">
        <f t="shared" si="77"/>
        <v>SAL40063</v>
      </c>
      <c r="E582">
        <v>40</v>
      </c>
      <c r="F582">
        <v>3</v>
      </c>
      <c r="G582">
        <v>3</v>
      </c>
      <c r="H582">
        <v>82</v>
      </c>
      <c r="I582">
        <v>12</v>
      </c>
      <c r="J582">
        <v>1</v>
      </c>
      <c r="K582" s="96" t="s">
        <v>296</v>
      </c>
      <c r="L582">
        <v>24</v>
      </c>
      <c r="M582" t="s">
        <v>1456</v>
      </c>
      <c r="N582">
        <v>2000000</v>
      </c>
      <c r="O582">
        <v>2328548</v>
      </c>
      <c r="P582">
        <v>0</v>
      </c>
      <c r="Q582">
        <v>0</v>
      </c>
      <c r="R582">
        <v>0</v>
      </c>
      <c r="S582" s="23">
        <v>4328548</v>
      </c>
      <c r="T582">
        <v>0</v>
      </c>
      <c r="U582" s="252">
        <v>0</v>
      </c>
      <c r="V582" s="243">
        <v>0</v>
      </c>
      <c r="W582">
        <v>0</v>
      </c>
      <c r="X582">
        <v>0</v>
      </c>
      <c r="Z582" s="270" t="str">
        <f t="shared" si="81"/>
        <v>1</v>
      </c>
      <c r="AA582" s="265" t="str">
        <f t="shared" si="82"/>
        <v>2</v>
      </c>
      <c r="AB582" s="265" t="str">
        <f t="shared" si="83"/>
        <v>1</v>
      </c>
      <c r="AC582" s="273" t="s">
        <v>1463</v>
      </c>
      <c r="AD582" s="274" t="s">
        <v>1472</v>
      </c>
      <c r="AE582" s="240" t="s">
        <v>1511</v>
      </c>
    </row>
    <row r="583" spans="1:31" x14ac:dyDescent="0.25">
      <c r="A583" t="s">
        <v>629</v>
      </c>
      <c r="B583" t="str">
        <f t="shared" si="80"/>
        <v>40</v>
      </c>
      <c r="C583" s="95" t="str">
        <f t="shared" si="79"/>
        <v>063</v>
      </c>
      <c r="D583" t="str">
        <f t="shared" si="77"/>
        <v>SAL40063</v>
      </c>
      <c r="E583">
        <v>40</v>
      </c>
      <c r="F583">
        <v>3</v>
      </c>
      <c r="G583">
        <v>3</v>
      </c>
      <c r="H583">
        <v>83</v>
      </c>
      <c r="I583">
        <v>12</v>
      </c>
      <c r="J583">
        <v>1</v>
      </c>
      <c r="K583" s="96" t="s">
        <v>296</v>
      </c>
      <c r="L583">
        <v>4</v>
      </c>
      <c r="M583" t="s">
        <v>1268</v>
      </c>
      <c r="N583">
        <v>4766</v>
      </c>
      <c r="O583">
        <v>0</v>
      </c>
      <c r="P583">
        <v>0</v>
      </c>
      <c r="Q583">
        <v>0</v>
      </c>
      <c r="R583">
        <v>0</v>
      </c>
      <c r="S583" s="23">
        <v>4766</v>
      </c>
      <c r="T583">
        <v>0</v>
      </c>
      <c r="U583" s="252">
        <v>0</v>
      </c>
      <c r="V583" s="243">
        <v>0</v>
      </c>
      <c r="W583">
        <v>0</v>
      </c>
      <c r="X583">
        <v>0</v>
      </c>
      <c r="Z583" s="270" t="str">
        <f t="shared" si="81"/>
        <v>1</v>
      </c>
      <c r="AA583" s="265" t="str">
        <f t="shared" si="82"/>
        <v>2</v>
      </c>
      <c r="AB583" s="265" t="str">
        <f t="shared" si="83"/>
        <v>1</v>
      </c>
      <c r="AC583" s="273" t="s">
        <v>1463</v>
      </c>
      <c r="AD583" s="274" t="s">
        <v>1472</v>
      </c>
      <c r="AE583" s="240" t="s">
        <v>1511</v>
      </c>
    </row>
    <row r="584" spans="1:31" x14ac:dyDescent="0.25">
      <c r="A584" t="s">
        <v>629</v>
      </c>
      <c r="B584" t="str">
        <f t="shared" si="80"/>
        <v>40</v>
      </c>
      <c r="C584" s="95" t="str">
        <f t="shared" si="79"/>
        <v>061</v>
      </c>
      <c r="D584" t="str">
        <f t="shared" si="77"/>
        <v>SAL40061</v>
      </c>
      <c r="E584">
        <v>40</v>
      </c>
      <c r="F584">
        <v>4</v>
      </c>
      <c r="G584">
        <v>3</v>
      </c>
      <c r="H584">
        <v>11</v>
      </c>
      <c r="I584">
        <v>12</v>
      </c>
      <c r="J584">
        <v>1</v>
      </c>
      <c r="K584" s="96" t="s">
        <v>294</v>
      </c>
      <c r="L584">
        <v>4</v>
      </c>
      <c r="M584" t="s">
        <v>1314</v>
      </c>
      <c r="N584">
        <v>86160000</v>
      </c>
      <c r="O584">
        <v>0</v>
      </c>
      <c r="P584">
        <v>0</v>
      </c>
      <c r="Q584">
        <v>0</v>
      </c>
      <c r="R584">
        <v>0</v>
      </c>
      <c r="S584" s="23">
        <v>86160000</v>
      </c>
      <c r="T584">
        <v>65080000</v>
      </c>
      <c r="U584" s="252">
        <v>41080000</v>
      </c>
      <c r="V584" s="243">
        <v>5693333</v>
      </c>
      <c r="W584">
        <v>2893333</v>
      </c>
      <c r="X584">
        <v>59386667</v>
      </c>
      <c r="Z584" s="270" t="str">
        <f t="shared" si="81"/>
        <v>1</v>
      </c>
      <c r="AA584" s="265" t="str">
        <f t="shared" si="82"/>
        <v>2</v>
      </c>
      <c r="AB584" s="265" t="str">
        <f t="shared" si="83"/>
        <v>1</v>
      </c>
      <c r="AC584" s="273" t="s">
        <v>1463</v>
      </c>
      <c r="AD584" s="274" t="s">
        <v>1472</v>
      </c>
      <c r="AE584" s="240" t="s">
        <v>1511</v>
      </c>
    </row>
    <row r="585" spans="1:31" x14ac:dyDescent="0.25">
      <c r="A585" t="s">
        <v>629</v>
      </c>
      <c r="B585" t="str">
        <f t="shared" si="80"/>
        <v>40</v>
      </c>
      <c r="C585" s="95" t="str">
        <f t="shared" si="79"/>
        <v>062</v>
      </c>
      <c r="D585" t="str">
        <f t="shared" si="77"/>
        <v>SAL40062</v>
      </c>
      <c r="E585">
        <v>40</v>
      </c>
      <c r="F585">
        <v>4</v>
      </c>
      <c r="G585">
        <v>3</v>
      </c>
      <c r="H585">
        <v>11</v>
      </c>
      <c r="I585">
        <v>12</v>
      </c>
      <c r="J585">
        <v>1</v>
      </c>
      <c r="K585" s="96" t="s">
        <v>602</v>
      </c>
      <c r="L585">
        <v>4</v>
      </c>
      <c r="M585" t="s">
        <v>1317</v>
      </c>
      <c r="N585">
        <v>235912000</v>
      </c>
      <c r="O585">
        <v>0</v>
      </c>
      <c r="P585">
        <v>0</v>
      </c>
      <c r="Q585">
        <v>0</v>
      </c>
      <c r="R585">
        <v>0</v>
      </c>
      <c r="S585" s="23">
        <v>235912000</v>
      </c>
      <c r="T585">
        <v>173083503</v>
      </c>
      <c r="U585" s="252">
        <v>171193503</v>
      </c>
      <c r="V585" s="243">
        <v>36703367</v>
      </c>
      <c r="W585">
        <v>22400367</v>
      </c>
      <c r="X585">
        <v>136380136</v>
      </c>
      <c r="Z585" s="270" t="str">
        <f t="shared" si="81"/>
        <v>1</v>
      </c>
      <c r="AA585" s="265" t="str">
        <f t="shared" si="82"/>
        <v>2</v>
      </c>
      <c r="AB585" s="265" t="str">
        <f t="shared" si="83"/>
        <v>1</v>
      </c>
      <c r="AC585" s="273" t="s">
        <v>1463</v>
      </c>
      <c r="AD585" s="274" t="s">
        <v>1472</v>
      </c>
      <c r="AE585" s="240" t="s">
        <v>1511</v>
      </c>
    </row>
    <row r="586" spans="1:31" x14ac:dyDescent="0.25">
      <c r="A586" t="s">
        <v>629</v>
      </c>
      <c r="B586" t="str">
        <f t="shared" si="80"/>
        <v>40</v>
      </c>
      <c r="C586" s="95" t="str">
        <f t="shared" si="79"/>
        <v>063</v>
      </c>
      <c r="D586" t="str">
        <f t="shared" si="77"/>
        <v>SAL40063</v>
      </c>
      <c r="E586">
        <v>40</v>
      </c>
      <c r="F586">
        <v>4</v>
      </c>
      <c r="G586">
        <v>3</v>
      </c>
      <c r="H586">
        <v>11</v>
      </c>
      <c r="I586">
        <v>12</v>
      </c>
      <c r="J586">
        <v>1</v>
      </c>
      <c r="K586" s="96" t="s">
        <v>296</v>
      </c>
      <c r="L586">
        <v>4</v>
      </c>
      <c r="M586" t="s">
        <v>1318</v>
      </c>
      <c r="N586">
        <v>322747000</v>
      </c>
      <c r="O586">
        <v>0</v>
      </c>
      <c r="P586">
        <v>0</v>
      </c>
      <c r="Q586">
        <v>0</v>
      </c>
      <c r="R586">
        <v>0</v>
      </c>
      <c r="S586" s="23">
        <v>322747000</v>
      </c>
      <c r="T586">
        <v>258467358</v>
      </c>
      <c r="U586" s="252">
        <v>220747358</v>
      </c>
      <c r="V586" s="243">
        <v>37723640</v>
      </c>
      <c r="W586">
        <v>21323640</v>
      </c>
      <c r="X586">
        <v>220743718</v>
      </c>
      <c r="Z586" s="270" t="str">
        <f t="shared" si="81"/>
        <v>1</v>
      </c>
      <c r="AA586" s="265" t="str">
        <f t="shared" si="82"/>
        <v>2</v>
      </c>
      <c r="AB586" s="265" t="str">
        <f t="shared" si="83"/>
        <v>1</v>
      </c>
      <c r="AC586" s="273" t="s">
        <v>1463</v>
      </c>
      <c r="AD586" s="274" t="s">
        <v>1472</v>
      </c>
      <c r="AE586" s="240" t="s">
        <v>1511</v>
      </c>
    </row>
    <row r="587" spans="1:31" x14ac:dyDescent="0.25">
      <c r="A587" t="s">
        <v>629</v>
      </c>
      <c r="B587" t="str">
        <f t="shared" si="80"/>
        <v>40</v>
      </c>
      <c r="C587" s="95" t="str">
        <f t="shared" si="79"/>
        <v>064</v>
      </c>
      <c r="D587" t="str">
        <f t="shared" si="77"/>
        <v>SAL40064</v>
      </c>
      <c r="E587">
        <v>40</v>
      </c>
      <c r="F587">
        <v>4</v>
      </c>
      <c r="G587">
        <v>3</v>
      </c>
      <c r="H587">
        <v>11</v>
      </c>
      <c r="I587">
        <v>12</v>
      </c>
      <c r="J587">
        <v>1</v>
      </c>
      <c r="K587" s="96" t="s">
        <v>316</v>
      </c>
      <c r="L587">
        <v>4</v>
      </c>
      <c r="M587" t="s">
        <v>1319</v>
      </c>
      <c r="N587">
        <v>2000000000</v>
      </c>
      <c r="O587">
        <v>0</v>
      </c>
      <c r="P587">
        <v>0</v>
      </c>
      <c r="Q587">
        <v>0</v>
      </c>
      <c r="R587">
        <v>0</v>
      </c>
      <c r="S587" s="23">
        <v>2000000000</v>
      </c>
      <c r="T587">
        <v>765000000</v>
      </c>
      <c r="U587" s="252">
        <v>0</v>
      </c>
      <c r="V587" s="243">
        <v>0</v>
      </c>
      <c r="W587">
        <v>0</v>
      </c>
      <c r="X587">
        <v>765000000</v>
      </c>
      <c r="Z587" s="270" t="str">
        <f t="shared" si="81"/>
        <v>1</v>
      </c>
      <c r="AA587" s="265" t="str">
        <f t="shared" si="82"/>
        <v>2</v>
      </c>
      <c r="AB587" s="265" t="str">
        <f t="shared" si="83"/>
        <v>1</v>
      </c>
      <c r="AC587" s="273" t="s">
        <v>1463</v>
      </c>
      <c r="AD587" s="274" t="s">
        <v>1472</v>
      </c>
      <c r="AE587" s="240" t="s">
        <v>1511</v>
      </c>
    </row>
    <row r="588" spans="1:31" x14ac:dyDescent="0.25">
      <c r="A588" t="s">
        <v>629</v>
      </c>
      <c r="B588" t="str">
        <f t="shared" si="80"/>
        <v>40</v>
      </c>
      <c r="C588" s="95" t="str">
        <f t="shared" si="79"/>
        <v>055</v>
      </c>
      <c r="D588" t="str">
        <f t="shared" si="77"/>
        <v>SAL40055</v>
      </c>
      <c r="E588">
        <v>40</v>
      </c>
      <c r="F588">
        <v>4</v>
      </c>
      <c r="G588">
        <v>3</v>
      </c>
      <c r="H588">
        <v>11</v>
      </c>
      <c r="I588">
        <v>12</v>
      </c>
      <c r="J588">
        <v>7</v>
      </c>
      <c r="K588" s="96" t="s">
        <v>314</v>
      </c>
      <c r="L588">
        <v>4</v>
      </c>
      <c r="M588" t="s">
        <v>1320</v>
      </c>
      <c r="N588">
        <v>50000000</v>
      </c>
      <c r="O588">
        <v>0</v>
      </c>
      <c r="P588">
        <v>0</v>
      </c>
      <c r="Q588">
        <v>0</v>
      </c>
      <c r="R588">
        <v>0</v>
      </c>
      <c r="S588" s="23">
        <v>50000000</v>
      </c>
      <c r="T588">
        <v>42300100</v>
      </c>
      <c r="U588" s="252">
        <v>42300100</v>
      </c>
      <c r="V588" s="243">
        <v>0</v>
      </c>
      <c r="W588">
        <v>0</v>
      </c>
      <c r="X588">
        <v>42300100</v>
      </c>
      <c r="Z588" s="270" t="str">
        <f t="shared" si="81"/>
        <v>1</v>
      </c>
      <c r="AA588" s="265" t="str">
        <f t="shared" si="82"/>
        <v>2</v>
      </c>
      <c r="AB588" s="265" t="str">
        <f t="shared" si="83"/>
        <v>7</v>
      </c>
      <c r="AC588" s="273" t="s">
        <v>1463</v>
      </c>
      <c r="AD588" s="274" t="s">
        <v>1472</v>
      </c>
      <c r="AE588" s="240" t="s">
        <v>1509</v>
      </c>
    </row>
    <row r="589" spans="1:31" x14ac:dyDescent="0.25">
      <c r="A589" t="s">
        <v>629</v>
      </c>
      <c r="B589" t="str">
        <f t="shared" si="80"/>
        <v>40</v>
      </c>
      <c r="C589" s="95" t="str">
        <f t="shared" si="79"/>
        <v>054</v>
      </c>
      <c r="D589" t="str">
        <f t="shared" si="77"/>
        <v>SAL40054</v>
      </c>
      <c r="E589">
        <v>40</v>
      </c>
      <c r="F589">
        <v>4</v>
      </c>
      <c r="G589">
        <v>3</v>
      </c>
      <c r="H589">
        <v>11</v>
      </c>
      <c r="I589">
        <v>12</v>
      </c>
      <c r="J589">
        <v>8</v>
      </c>
      <c r="K589" s="96" t="s">
        <v>290</v>
      </c>
      <c r="L589">
        <v>4</v>
      </c>
      <c r="M589" t="s">
        <v>1321</v>
      </c>
      <c r="N589">
        <v>155000000</v>
      </c>
      <c r="O589">
        <v>0</v>
      </c>
      <c r="P589">
        <v>0</v>
      </c>
      <c r="Q589">
        <v>0</v>
      </c>
      <c r="R589">
        <v>0</v>
      </c>
      <c r="S589" s="23">
        <v>155000000</v>
      </c>
      <c r="T589">
        <v>127116000</v>
      </c>
      <c r="U589" s="252">
        <v>127116000</v>
      </c>
      <c r="V589" s="243">
        <v>21186000</v>
      </c>
      <c r="W589">
        <v>21186000</v>
      </c>
      <c r="X589">
        <v>105930000</v>
      </c>
      <c r="Z589" s="270" t="str">
        <f t="shared" si="81"/>
        <v>1</v>
      </c>
      <c r="AA589" s="265" t="str">
        <f t="shared" si="82"/>
        <v>2</v>
      </c>
      <c r="AB589" s="265" t="str">
        <f t="shared" si="83"/>
        <v>8</v>
      </c>
      <c r="AC589" s="273" t="s">
        <v>1463</v>
      </c>
      <c r="AD589" s="274" t="s">
        <v>1472</v>
      </c>
      <c r="AE589" s="240" t="s">
        <v>1508</v>
      </c>
    </row>
    <row r="590" spans="1:31" x14ac:dyDescent="0.25">
      <c r="A590" t="s">
        <v>629</v>
      </c>
      <c r="B590" t="str">
        <f t="shared" si="80"/>
        <v>40</v>
      </c>
      <c r="C590" s="95" t="str">
        <f t="shared" si="79"/>
        <v>054</v>
      </c>
      <c r="D590" t="str">
        <f t="shared" si="77"/>
        <v>SAL40054</v>
      </c>
      <c r="E590">
        <v>40</v>
      </c>
      <c r="F590">
        <v>4</v>
      </c>
      <c r="G590">
        <v>3</v>
      </c>
      <c r="H590">
        <v>11</v>
      </c>
      <c r="I590">
        <v>12</v>
      </c>
      <c r="J590">
        <v>8</v>
      </c>
      <c r="K590" s="96" t="s">
        <v>290</v>
      </c>
      <c r="L590">
        <v>14</v>
      </c>
      <c r="M590" t="s">
        <v>1322</v>
      </c>
      <c r="N590">
        <v>30000000</v>
      </c>
      <c r="O590">
        <v>0</v>
      </c>
      <c r="P590">
        <v>0</v>
      </c>
      <c r="Q590">
        <v>0</v>
      </c>
      <c r="R590">
        <v>0</v>
      </c>
      <c r="S590" s="23">
        <v>30000000</v>
      </c>
      <c r="T590">
        <v>0</v>
      </c>
      <c r="U590" s="252">
        <v>0</v>
      </c>
      <c r="V590" s="243">
        <v>0</v>
      </c>
      <c r="W590">
        <v>0</v>
      </c>
      <c r="X590">
        <v>0</v>
      </c>
      <c r="Z590" s="270" t="str">
        <f t="shared" si="81"/>
        <v>1</v>
      </c>
      <c r="AA590" s="265" t="str">
        <f t="shared" si="82"/>
        <v>2</v>
      </c>
      <c r="AB590" s="265" t="str">
        <f t="shared" si="83"/>
        <v>8</v>
      </c>
      <c r="AC590" s="273" t="s">
        <v>1463</v>
      </c>
      <c r="AD590" s="274" t="s">
        <v>1472</v>
      </c>
      <c r="AE590" s="240" t="s">
        <v>1508</v>
      </c>
    </row>
    <row r="591" spans="1:31" x14ac:dyDescent="0.25">
      <c r="A591" t="s">
        <v>629</v>
      </c>
      <c r="B591" t="str">
        <f t="shared" si="80"/>
        <v>40</v>
      </c>
      <c r="C591" s="95" t="str">
        <f t="shared" si="79"/>
        <v>056</v>
      </c>
      <c r="D591" t="str">
        <f t="shared" si="77"/>
        <v>SAL40056</v>
      </c>
      <c r="E591">
        <v>40</v>
      </c>
      <c r="F591">
        <v>4</v>
      </c>
      <c r="G591">
        <v>3</v>
      </c>
      <c r="H591">
        <v>11</v>
      </c>
      <c r="I591">
        <v>12</v>
      </c>
      <c r="J591">
        <v>10</v>
      </c>
      <c r="K591" s="96" t="s">
        <v>984</v>
      </c>
      <c r="L591">
        <v>4</v>
      </c>
      <c r="M591" t="s">
        <v>1323</v>
      </c>
      <c r="N591">
        <v>15000000</v>
      </c>
      <c r="O591">
        <v>0</v>
      </c>
      <c r="P591">
        <v>0</v>
      </c>
      <c r="Q591">
        <v>0</v>
      </c>
      <c r="R591">
        <v>0</v>
      </c>
      <c r="S591" s="23">
        <v>15000000</v>
      </c>
      <c r="T591">
        <v>12800000</v>
      </c>
      <c r="U591" s="252">
        <v>0</v>
      </c>
      <c r="V591" s="243">
        <v>0</v>
      </c>
      <c r="W591">
        <v>0</v>
      </c>
      <c r="X591">
        <v>12800000</v>
      </c>
      <c r="Z591" s="270" t="str">
        <f t="shared" si="81"/>
        <v>1</v>
      </c>
      <c r="AA591" s="265" t="str">
        <f t="shared" si="82"/>
        <v>2</v>
      </c>
      <c r="AB591" s="265" t="str">
        <f t="shared" si="83"/>
        <v>10</v>
      </c>
      <c r="AC591" s="273" t="s">
        <v>1463</v>
      </c>
      <c r="AD591" s="274" t="s">
        <v>1472</v>
      </c>
      <c r="AE591" s="240" t="s">
        <v>1510</v>
      </c>
    </row>
    <row r="592" spans="1:31" x14ac:dyDescent="0.25">
      <c r="A592" t="s">
        <v>629</v>
      </c>
      <c r="B592" t="str">
        <f t="shared" si="80"/>
        <v>40</v>
      </c>
      <c r="C592" s="95" t="str">
        <f t="shared" si="79"/>
        <v>056</v>
      </c>
      <c r="D592" t="str">
        <f t="shared" si="77"/>
        <v>SAL40056</v>
      </c>
      <c r="E592">
        <v>40</v>
      </c>
      <c r="F592">
        <v>4</v>
      </c>
      <c r="G592">
        <v>3</v>
      </c>
      <c r="H592">
        <v>11</v>
      </c>
      <c r="I592">
        <v>12</v>
      </c>
      <c r="J592">
        <v>10</v>
      </c>
      <c r="K592" s="96" t="s">
        <v>984</v>
      </c>
      <c r="L592">
        <v>14</v>
      </c>
      <c r="M592" t="s">
        <v>1324</v>
      </c>
      <c r="N592">
        <v>100000000</v>
      </c>
      <c r="O592">
        <v>0</v>
      </c>
      <c r="P592">
        <v>0</v>
      </c>
      <c r="Q592">
        <v>0</v>
      </c>
      <c r="R592">
        <v>0</v>
      </c>
      <c r="S592" s="23">
        <v>100000000</v>
      </c>
      <c r="T592">
        <v>77690700</v>
      </c>
      <c r="U592" s="252">
        <v>50690700</v>
      </c>
      <c r="V592" s="243">
        <v>5412671</v>
      </c>
      <c r="W592">
        <v>5412671</v>
      </c>
      <c r="X592">
        <v>72278029</v>
      </c>
      <c r="Z592" s="270" t="str">
        <f t="shared" si="81"/>
        <v>1</v>
      </c>
      <c r="AA592" s="265" t="str">
        <f t="shared" si="82"/>
        <v>2</v>
      </c>
      <c r="AB592" s="265" t="str">
        <f t="shared" si="83"/>
        <v>10</v>
      </c>
      <c r="AC592" s="273" t="s">
        <v>1463</v>
      </c>
      <c r="AD592" s="274" t="s">
        <v>1472</v>
      </c>
      <c r="AE592" s="240" t="s">
        <v>1510</v>
      </c>
    </row>
    <row r="593" spans="1:31" x14ac:dyDescent="0.25">
      <c r="A593" t="s">
        <v>629</v>
      </c>
      <c r="B593" t="str">
        <f t="shared" si="80"/>
        <v>40</v>
      </c>
      <c r="C593" s="95" t="str">
        <f t="shared" si="79"/>
        <v>058</v>
      </c>
      <c r="D593" t="str">
        <f t="shared" si="77"/>
        <v>SAL40058</v>
      </c>
      <c r="E593">
        <v>40</v>
      </c>
      <c r="F593">
        <v>4</v>
      </c>
      <c r="G593">
        <v>3</v>
      </c>
      <c r="H593">
        <v>22</v>
      </c>
      <c r="I593">
        <v>12</v>
      </c>
      <c r="J593">
        <v>10</v>
      </c>
      <c r="K593" s="96" t="s">
        <v>287</v>
      </c>
      <c r="L593">
        <v>4</v>
      </c>
      <c r="M593" t="s">
        <v>1325</v>
      </c>
      <c r="N593">
        <v>8907000</v>
      </c>
      <c r="O593">
        <v>0</v>
      </c>
      <c r="P593">
        <v>0</v>
      </c>
      <c r="Q593">
        <v>0</v>
      </c>
      <c r="R593">
        <v>0</v>
      </c>
      <c r="S593" s="23">
        <v>8907000</v>
      </c>
      <c r="T593">
        <v>5000000</v>
      </c>
      <c r="U593" s="252">
        <v>0</v>
      </c>
      <c r="V593" s="243">
        <v>0</v>
      </c>
      <c r="W593">
        <v>0</v>
      </c>
      <c r="X593">
        <v>5000000</v>
      </c>
      <c r="Z593" s="270" t="str">
        <f t="shared" si="81"/>
        <v>1</v>
      </c>
      <c r="AA593" s="265" t="str">
        <f t="shared" si="82"/>
        <v>2</v>
      </c>
      <c r="AB593" s="265" t="str">
        <f t="shared" si="83"/>
        <v>10</v>
      </c>
      <c r="AC593" s="273" t="s">
        <v>1463</v>
      </c>
      <c r="AD593" s="274" t="s">
        <v>1472</v>
      </c>
      <c r="AE593" s="240" t="s">
        <v>1510</v>
      </c>
    </row>
    <row r="594" spans="1:31" x14ac:dyDescent="0.25">
      <c r="A594" t="s">
        <v>629</v>
      </c>
      <c r="B594" t="str">
        <f t="shared" si="80"/>
        <v>40</v>
      </c>
      <c r="C594" s="95" t="str">
        <f t="shared" si="79"/>
        <v>058</v>
      </c>
      <c r="D594" t="str">
        <f t="shared" si="77"/>
        <v>SAL40058</v>
      </c>
      <c r="E594">
        <v>40</v>
      </c>
      <c r="F594">
        <v>4</v>
      </c>
      <c r="G594">
        <v>3</v>
      </c>
      <c r="H594">
        <v>22</v>
      </c>
      <c r="I594">
        <v>12</v>
      </c>
      <c r="J594">
        <v>10</v>
      </c>
      <c r="K594" s="96" t="s">
        <v>287</v>
      </c>
      <c r="L594">
        <v>14</v>
      </c>
      <c r="M594" t="s">
        <v>1326</v>
      </c>
      <c r="N594">
        <v>100000000</v>
      </c>
      <c r="O594">
        <v>0</v>
      </c>
      <c r="P594">
        <v>0</v>
      </c>
      <c r="Q594">
        <v>0</v>
      </c>
      <c r="R594">
        <v>0</v>
      </c>
      <c r="S594" s="23">
        <v>100000000</v>
      </c>
      <c r="T594">
        <v>70000000</v>
      </c>
      <c r="U594" s="252">
        <v>0</v>
      </c>
      <c r="V594" s="243">
        <v>0</v>
      </c>
      <c r="W594">
        <v>0</v>
      </c>
      <c r="X594">
        <v>70000000</v>
      </c>
      <c r="Z594" s="270" t="str">
        <f t="shared" si="81"/>
        <v>1</v>
      </c>
      <c r="AA594" s="265" t="str">
        <f t="shared" si="82"/>
        <v>2</v>
      </c>
      <c r="AB594" s="265" t="str">
        <f t="shared" si="83"/>
        <v>10</v>
      </c>
      <c r="AC594" s="273" t="s">
        <v>1463</v>
      </c>
      <c r="AD594" s="274" t="s">
        <v>1472</v>
      </c>
      <c r="AE594" s="240" t="s">
        <v>1510</v>
      </c>
    </row>
    <row r="595" spans="1:31" x14ac:dyDescent="0.25">
      <c r="A595" t="s">
        <v>629</v>
      </c>
      <c r="B595" t="str">
        <f t="shared" si="80"/>
        <v>40</v>
      </c>
      <c r="C595" s="95" t="str">
        <f t="shared" si="79"/>
        <v>058</v>
      </c>
      <c r="D595" t="str">
        <f t="shared" si="77"/>
        <v>SAL40058</v>
      </c>
      <c r="E595">
        <v>40</v>
      </c>
      <c r="F595">
        <v>4</v>
      </c>
      <c r="G595">
        <v>3</v>
      </c>
      <c r="H595">
        <v>22</v>
      </c>
      <c r="I595">
        <v>12</v>
      </c>
      <c r="J595">
        <v>10</v>
      </c>
      <c r="K595" s="96" t="s">
        <v>287</v>
      </c>
      <c r="L595">
        <v>24</v>
      </c>
      <c r="M595" t="s">
        <v>1327</v>
      </c>
      <c r="N595">
        <v>350000000</v>
      </c>
      <c r="O595">
        <v>0</v>
      </c>
      <c r="P595">
        <v>0</v>
      </c>
      <c r="Q595">
        <v>0</v>
      </c>
      <c r="R595">
        <v>0</v>
      </c>
      <c r="S595" s="23">
        <v>350000000</v>
      </c>
      <c r="T595">
        <v>7950381</v>
      </c>
      <c r="U595" s="252">
        <v>0</v>
      </c>
      <c r="V595" s="243">
        <v>0</v>
      </c>
      <c r="W595">
        <v>0</v>
      </c>
      <c r="X595">
        <v>7950381</v>
      </c>
      <c r="Z595" s="270" t="str">
        <f t="shared" si="81"/>
        <v>1</v>
      </c>
      <c r="AA595" s="265" t="str">
        <f t="shared" si="82"/>
        <v>2</v>
      </c>
      <c r="AB595" s="265" t="str">
        <f t="shared" si="83"/>
        <v>10</v>
      </c>
      <c r="AC595" s="273" t="s">
        <v>1463</v>
      </c>
      <c r="AD595" s="274" t="s">
        <v>1472</v>
      </c>
      <c r="AE595" s="240" t="s">
        <v>1510</v>
      </c>
    </row>
    <row r="596" spans="1:31" x14ac:dyDescent="0.25">
      <c r="A596" t="s">
        <v>629</v>
      </c>
      <c r="B596" t="str">
        <f t="shared" si="80"/>
        <v>40</v>
      </c>
      <c r="C596" s="95" t="str">
        <f t="shared" si="79"/>
        <v>058</v>
      </c>
      <c r="D596" t="str">
        <f t="shared" si="77"/>
        <v>SAL40058</v>
      </c>
      <c r="E596">
        <v>40</v>
      </c>
      <c r="F596">
        <v>4</v>
      </c>
      <c r="G596">
        <v>3</v>
      </c>
      <c r="H596">
        <v>22</v>
      </c>
      <c r="I596">
        <v>12</v>
      </c>
      <c r="J596">
        <v>10</v>
      </c>
      <c r="K596" s="96" t="s">
        <v>287</v>
      </c>
      <c r="L596">
        <v>34</v>
      </c>
      <c r="M596" t="s">
        <v>1328</v>
      </c>
      <c r="N596">
        <v>50000000</v>
      </c>
      <c r="O596">
        <v>0</v>
      </c>
      <c r="P596">
        <v>0</v>
      </c>
      <c r="Q596">
        <v>0</v>
      </c>
      <c r="R596">
        <v>0</v>
      </c>
      <c r="S596" s="23">
        <v>50000000</v>
      </c>
      <c r="T596">
        <v>10000000</v>
      </c>
      <c r="U596" s="252">
        <v>0</v>
      </c>
      <c r="V596" s="243">
        <v>0</v>
      </c>
      <c r="W596">
        <v>0</v>
      </c>
      <c r="X596">
        <v>10000000</v>
      </c>
      <c r="Z596" s="270" t="str">
        <f t="shared" si="81"/>
        <v>1</v>
      </c>
      <c r="AA596" s="265" t="str">
        <f t="shared" si="82"/>
        <v>2</v>
      </c>
      <c r="AB596" s="265" t="str">
        <f t="shared" si="83"/>
        <v>10</v>
      </c>
      <c r="AC596" s="273" t="s">
        <v>1463</v>
      </c>
      <c r="AD596" s="274" t="s">
        <v>1472</v>
      </c>
      <c r="AE596" s="240" t="s">
        <v>1510</v>
      </c>
    </row>
    <row r="597" spans="1:31" ht="24" x14ac:dyDescent="0.25">
      <c r="A597" t="s">
        <v>629</v>
      </c>
      <c r="B597" t="str">
        <f t="shared" si="80"/>
        <v>40</v>
      </c>
      <c r="C597" s="95" t="str">
        <f t="shared" si="79"/>
        <v>135</v>
      </c>
      <c r="D597" t="str">
        <f t="shared" si="77"/>
        <v>SAL40135</v>
      </c>
      <c r="E597">
        <v>40</v>
      </c>
      <c r="F597">
        <v>4</v>
      </c>
      <c r="G597">
        <v>3</v>
      </c>
      <c r="H597">
        <v>22</v>
      </c>
      <c r="I597">
        <v>41</v>
      </c>
      <c r="J597">
        <v>5</v>
      </c>
      <c r="K597" s="96">
        <v>135</v>
      </c>
      <c r="L597">
        <v>5</v>
      </c>
      <c r="M597" t="s">
        <v>1457</v>
      </c>
      <c r="N597">
        <v>0</v>
      </c>
      <c r="O597">
        <v>19718097865</v>
      </c>
      <c r="P597">
        <v>0</v>
      </c>
      <c r="Q597">
        <v>0</v>
      </c>
      <c r="R597">
        <v>0</v>
      </c>
      <c r="S597" s="23">
        <v>19718097865</v>
      </c>
      <c r="T597">
        <v>0</v>
      </c>
      <c r="U597" s="252">
        <v>0</v>
      </c>
      <c r="V597" s="243">
        <v>0</v>
      </c>
      <c r="W597">
        <v>0</v>
      </c>
      <c r="X597">
        <v>0</v>
      </c>
      <c r="Z597" s="270" t="str">
        <f t="shared" si="81"/>
        <v>4</v>
      </c>
      <c r="AA597" s="265" t="str">
        <f t="shared" si="82"/>
        <v>1</v>
      </c>
      <c r="AB597" s="265" t="str">
        <f t="shared" si="83"/>
        <v>5</v>
      </c>
      <c r="AC597" s="272" t="s">
        <v>1469</v>
      </c>
      <c r="AD597" s="274" t="s">
        <v>1486</v>
      </c>
      <c r="AE597" s="240" t="s">
        <v>1549</v>
      </c>
    </row>
    <row r="598" spans="1:31" x14ac:dyDescent="0.25">
      <c r="A598" t="s">
        <v>629</v>
      </c>
      <c r="B598" t="str">
        <f t="shared" si="80"/>
        <v>40</v>
      </c>
      <c r="C598" s="95" t="str">
        <f t="shared" si="79"/>
        <v>056</v>
      </c>
      <c r="D598" t="str">
        <f t="shared" si="77"/>
        <v>SAL40056</v>
      </c>
      <c r="E598">
        <v>40</v>
      </c>
      <c r="F598">
        <v>4</v>
      </c>
      <c r="G598">
        <v>3</v>
      </c>
      <c r="H598">
        <v>81</v>
      </c>
      <c r="I598">
        <v>12</v>
      </c>
      <c r="J598">
        <v>10</v>
      </c>
      <c r="K598" s="96" t="s">
        <v>984</v>
      </c>
      <c r="L598">
        <v>4</v>
      </c>
      <c r="M598" t="s">
        <v>1329</v>
      </c>
      <c r="N598">
        <v>15000000</v>
      </c>
      <c r="O598">
        <v>0</v>
      </c>
      <c r="P598">
        <v>0</v>
      </c>
      <c r="Q598">
        <v>0</v>
      </c>
      <c r="R598">
        <v>0</v>
      </c>
      <c r="S598" s="23">
        <v>15000000</v>
      </c>
      <c r="T598">
        <v>13000000</v>
      </c>
      <c r="U598" s="252">
        <v>13000000</v>
      </c>
      <c r="V598" s="243">
        <v>0</v>
      </c>
      <c r="W598">
        <v>0</v>
      </c>
      <c r="X598">
        <v>13000000</v>
      </c>
      <c r="Z598" s="270" t="str">
        <f t="shared" si="81"/>
        <v>1</v>
      </c>
      <c r="AA598" s="265" t="str">
        <f t="shared" si="82"/>
        <v>2</v>
      </c>
      <c r="AB598" s="265" t="str">
        <f t="shared" si="83"/>
        <v>10</v>
      </c>
      <c r="AC598" s="273" t="s">
        <v>1463</v>
      </c>
      <c r="AD598" s="274" t="s">
        <v>1472</v>
      </c>
      <c r="AE598" s="240" t="s">
        <v>1510</v>
      </c>
    </row>
    <row r="599" spans="1:31" x14ac:dyDescent="0.25">
      <c r="A599" t="s">
        <v>629</v>
      </c>
      <c r="B599" t="str">
        <f t="shared" si="80"/>
        <v>40</v>
      </c>
      <c r="C599" s="95" t="str">
        <f t="shared" si="79"/>
        <v>057</v>
      </c>
      <c r="D599" t="str">
        <f t="shared" si="77"/>
        <v>SAL40057</v>
      </c>
      <c r="E599">
        <v>40</v>
      </c>
      <c r="F599">
        <v>4</v>
      </c>
      <c r="G599">
        <v>3</v>
      </c>
      <c r="H599">
        <v>81</v>
      </c>
      <c r="I599">
        <v>12</v>
      </c>
      <c r="J599">
        <v>10</v>
      </c>
      <c r="K599" s="96" t="s">
        <v>312</v>
      </c>
      <c r="L599">
        <v>4</v>
      </c>
      <c r="M599" t="s">
        <v>1313</v>
      </c>
      <c r="N599">
        <v>35000000</v>
      </c>
      <c r="O599">
        <v>0</v>
      </c>
      <c r="P599">
        <v>0</v>
      </c>
      <c r="Q599">
        <v>0</v>
      </c>
      <c r="R599">
        <v>0</v>
      </c>
      <c r="S599" s="23">
        <v>35000000</v>
      </c>
      <c r="T599">
        <v>31000000</v>
      </c>
      <c r="U599" s="252">
        <v>0</v>
      </c>
      <c r="V599" s="243">
        <v>0</v>
      </c>
      <c r="W599">
        <v>0</v>
      </c>
      <c r="X599">
        <v>31000000</v>
      </c>
      <c r="Z599" s="270" t="str">
        <f t="shared" si="81"/>
        <v>1</v>
      </c>
      <c r="AA599" s="265" t="str">
        <f t="shared" si="82"/>
        <v>2</v>
      </c>
      <c r="AB599" s="265" t="str">
        <f t="shared" si="83"/>
        <v>10</v>
      </c>
      <c r="AC599" s="273" t="s">
        <v>1463</v>
      </c>
      <c r="AD599" s="274" t="s">
        <v>1472</v>
      </c>
      <c r="AE599" s="240" t="s">
        <v>1510</v>
      </c>
    </row>
    <row r="600" spans="1:31" x14ac:dyDescent="0.25">
      <c r="A600" t="s">
        <v>629</v>
      </c>
      <c r="B600" t="str">
        <f t="shared" si="80"/>
        <v>40</v>
      </c>
      <c r="C600" s="95" t="str">
        <f t="shared" si="79"/>
        <v>058</v>
      </c>
      <c r="D600" t="str">
        <f t="shared" si="77"/>
        <v>SAL40058</v>
      </c>
      <c r="E600">
        <v>40</v>
      </c>
      <c r="F600">
        <v>4</v>
      </c>
      <c r="G600">
        <v>3</v>
      </c>
      <c r="H600">
        <v>82</v>
      </c>
      <c r="I600">
        <v>12</v>
      </c>
      <c r="J600">
        <v>10</v>
      </c>
      <c r="K600" s="96" t="s">
        <v>287</v>
      </c>
      <c r="L600">
        <v>4</v>
      </c>
      <c r="M600" t="s">
        <v>1330</v>
      </c>
      <c r="N600">
        <v>5000000</v>
      </c>
      <c r="O600">
        <v>0</v>
      </c>
      <c r="P600">
        <v>0</v>
      </c>
      <c r="Q600">
        <v>0</v>
      </c>
      <c r="R600">
        <v>0</v>
      </c>
      <c r="S600" s="23">
        <v>5000000</v>
      </c>
      <c r="T600">
        <v>3590000</v>
      </c>
      <c r="U600" s="252">
        <v>3590000</v>
      </c>
      <c r="V600" s="243">
        <v>0</v>
      </c>
      <c r="W600">
        <v>0</v>
      </c>
      <c r="X600">
        <v>3590000</v>
      </c>
      <c r="Z600" s="270" t="str">
        <f t="shared" si="81"/>
        <v>1</v>
      </c>
      <c r="AA600" s="265" t="str">
        <f t="shared" si="82"/>
        <v>2</v>
      </c>
      <c r="AB600" s="265" t="str">
        <f t="shared" si="83"/>
        <v>10</v>
      </c>
      <c r="AC600" s="273" t="s">
        <v>1463</v>
      </c>
      <c r="AD600" s="274" t="s">
        <v>1472</v>
      </c>
      <c r="AE600" s="240" t="s">
        <v>1510</v>
      </c>
    </row>
    <row r="601" spans="1:31" x14ac:dyDescent="0.25">
      <c r="A601" t="s">
        <v>629</v>
      </c>
      <c r="B601" t="str">
        <f t="shared" si="80"/>
        <v>40</v>
      </c>
      <c r="C601" s="95" t="str">
        <f t="shared" si="79"/>
        <v>058</v>
      </c>
      <c r="D601" t="str">
        <f t="shared" si="77"/>
        <v>SAL40058</v>
      </c>
      <c r="E601">
        <v>40</v>
      </c>
      <c r="F601">
        <v>4</v>
      </c>
      <c r="G601">
        <v>3</v>
      </c>
      <c r="H601">
        <v>82</v>
      </c>
      <c r="I601">
        <v>12</v>
      </c>
      <c r="J601">
        <v>10</v>
      </c>
      <c r="K601" s="96" t="s">
        <v>287</v>
      </c>
      <c r="L601">
        <v>14</v>
      </c>
      <c r="M601" t="s">
        <v>1326</v>
      </c>
      <c r="N601">
        <v>50000000</v>
      </c>
      <c r="O601">
        <v>0</v>
      </c>
      <c r="P601">
        <v>0</v>
      </c>
      <c r="Q601">
        <v>0</v>
      </c>
      <c r="R601">
        <v>0</v>
      </c>
      <c r="S601" s="23">
        <v>50000000</v>
      </c>
      <c r="T601">
        <v>50000000</v>
      </c>
      <c r="U601" s="252">
        <v>0</v>
      </c>
      <c r="V601" s="243">
        <v>0</v>
      </c>
      <c r="W601">
        <v>0</v>
      </c>
      <c r="X601">
        <v>50000000</v>
      </c>
      <c r="Z601" s="270" t="str">
        <f t="shared" si="81"/>
        <v>1</v>
      </c>
      <c r="AA601" s="265" t="str">
        <f t="shared" si="82"/>
        <v>2</v>
      </c>
      <c r="AB601" s="265" t="str">
        <f t="shared" si="83"/>
        <v>10</v>
      </c>
      <c r="AC601" s="273" t="s">
        <v>1463</v>
      </c>
      <c r="AD601" s="274" t="s">
        <v>1472</v>
      </c>
      <c r="AE601" s="240" t="s">
        <v>1510</v>
      </c>
    </row>
    <row r="602" spans="1:31" x14ac:dyDescent="0.25">
      <c r="A602" t="s">
        <v>629</v>
      </c>
      <c r="B602" t="str">
        <f t="shared" si="80"/>
        <v>40</v>
      </c>
      <c r="C602" s="95" t="str">
        <f t="shared" si="79"/>
        <v>058</v>
      </c>
      <c r="D602" t="str">
        <f t="shared" si="77"/>
        <v>SAL40058</v>
      </c>
      <c r="E602">
        <v>40</v>
      </c>
      <c r="F602">
        <v>4</v>
      </c>
      <c r="G602">
        <v>3</v>
      </c>
      <c r="H602">
        <v>82</v>
      </c>
      <c r="I602">
        <v>12</v>
      </c>
      <c r="J602">
        <v>10</v>
      </c>
      <c r="K602" s="96" t="s">
        <v>287</v>
      </c>
      <c r="L602">
        <v>24</v>
      </c>
      <c r="M602" t="s">
        <v>1327</v>
      </c>
      <c r="N602">
        <v>113907000</v>
      </c>
      <c r="O602">
        <v>211976897</v>
      </c>
      <c r="P602">
        <v>0</v>
      </c>
      <c r="Q602">
        <v>0</v>
      </c>
      <c r="R602">
        <v>0</v>
      </c>
      <c r="S602" s="23">
        <v>325883897</v>
      </c>
      <c r="T602">
        <v>311976897</v>
      </c>
      <c r="U602" s="252">
        <v>0</v>
      </c>
      <c r="V602" s="243">
        <v>0</v>
      </c>
      <c r="W602">
        <v>0</v>
      </c>
      <c r="X602">
        <v>311976897</v>
      </c>
      <c r="Z602" s="270" t="str">
        <f t="shared" si="81"/>
        <v>1</v>
      </c>
      <c r="AA602" s="265" t="str">
        <f t="shared" si="82"/>
        <v>2</v>
      </c>
      <c r="AB602" s="265" t="str">
        <f t="shared" si="83"/>
        <v>10</v>
      </c>
      <c r="AC602" s="273" t="s">
        <v>1463</v>
      </c>
      <c r="AD602" s="274" t="s">
        <v>1472</v>
      </c>
      <c r="AE602" s="240" t="s">
        <v>1510</v>
      </c>
    </row>
    <row r="603" spans="1:31" x14ac:dyDescent="0.25">
      <c r="A603" t="s">
        <v>629</v>
      </c>
      <c r="B603" t="str">
        <f t="shared" si="80"/>
        <v>40</v>
      </c>
      <c r="C603" s="95" t="str">
        <f t="shared" si="79"/>
        <v>058</v>
      </c>
      <c r="D603" t="str">
        <f t="shared" ref="D603" si="84">CONCATENATE(A603,B603,C603)</f>
        <v>SAL40058</v>
      </c>
      <c r="E603">
        <v>40</v>
      </c>
      <c r="F603">
        <v>4</v>
      </c>
      <c r="G603">
        <v>3</v>
      </c>
      <c r="H603">
        <v>82</v>
      </c>
      <c r="I603">
        <v>12</v>
      </c>
      <c r="J603">
        <v>10</v>
      </c>
      <c r="K603" s="96" t="s">
        <v>287</v>
      </c>
      <c r="L603">
        <v>34</v>
      </c>
      <c r="M603" t="s">
        <v>1328</v>
      </c>
      <c r="N603">
        <v>56093000</v>
      </c>
      <c r="O603">
        <v>0</v>
      </c>
      <c r="P603">
        <v>0</v>
      </c>
      <c r="Q603">
        <v>0</v>
      </c>
      <c r="R603">
        <v>0</v>
      </c>
      <c r="S603" s="23">
        <v>56093000</v>
      </c>
      <c r="T603">
        <v>56093000</v>
      </c>
      <c r="U603" s="252">
        <v>56093000</v>
      </c>
      <c r="V603" s="243">
        <v>10878647</v>
      </c>
      <c r="W603">
        <v>10878647</v>
      </c>
      <c r="X603">
        <v>45214353</v>
      </c>
      <c r="Z603" s="270" t="str">
        <f t="shared" si="81"/>
        <v>1</v>
      </c>
      <c r="AA603" s="265" t="str">
        <f t="shared" si="82"/>
        <v>2</v>
      </c>
      <c r="AB603" s="265" t="str">
        <f t="shared" si="83"/>
        <v>10</v>
      </c>
      <c r="AC603" s="273" t="s">
        <v>1463</v>
      </c>
      <c r="AD603" s="274" t="s">
        <v>1472</v>
      </c>
      <c r="AE603" s="240" t="s">
        <v>1510</v>
      </c>
    </row>
    <row r="604" spans="1:31" x14ac:dyDescent="0.25">
      <c r="A604" t="s">
        <v>629</v>
      </c>
      <c r="B604" t="str">
        <f t="shared" ref="B604" si="85">RIGHT(E604,2)</f>
        <v>40</v>
      </c>
      <c r="C604" s="95" t="str">
        <f t="shared" ref="C604" si="86">RIGHT(K604,3)</f>
        <v>058</v>
      </c>
      <c r="D604" t="str">
        <f t="shared" ref="D604" si="87">CONCATENATE(A604,B604,C604)</f>
        <v>SAL40058</v>
      </c>
      <c r="E604">
        <v>40</v>
      </c>
      <c r="F604">
        <v>4</v>
      </c>
      <c r="G604">
        <v>3</v>
      </c>
      <c r="H604">
        <v>82</v>
      </c>
      <c r="I604">
        <v>12</v>
      </c>
      <c r="J604" s="126">
        <v>10</v>
      </c>
      <c r="K604" s="96" t="s">
        <v>287</v>
      </c>
      <c r="L604">
        <v>44</v>
      </c>
      <c r="M604" t="s">
        <v>1458</v>
      </c>
      <c r="N604" s="1">
        <v>0</v>
      </c>
      <c r="O604" s="1">
        <v>5112722</v>
      </c>
      <c r="P604" s="1">
        <v>0</v>
      </c>
      <c r="Q604" s="1">
        <v>0</v>
      </c>
      <c r="R604" s="1">
        <v>0</v>
      </c>
      <c r="S604" s="249">
        <v>5112722</v>
      </c>
      <c r="T604" s="1">
        <v>5112722</v>
      </c>
      <c r="U604" s="248">
        <v>0</v>
      </c>
      <c r="V604" s="250">
        <v>0</v>
      </c>
      <c r="W604" s="1">
        <v>0</v>
      </c>
      <c r="X604">
        <v>5112722</v>
      </c>
      <c r="Z604" s="270" t="str">
        <f t="shared" si="81"/>
        <v>1</v>
      </c>
      <c r="AA604" s="265" t="str">
        <f t="shared" si="82"/>
        <v>2</v>
      </c>
      <c r="AB604" s="265" t="str">
        <f t="shared" si="83"/>
        <v>10</v>
      </c>
      <c r="AC604" s="273" t="s">
        <v>1463</v>
      </c>
      <c r="AD604" s="274" t="s">
        <v>1472</v>
      </c>
      <c r="AE604" s="240" t="s">
        <v>1510</v>
      </c>
    </row>
    <row r="605" spans="1:31" x14ac:dyDescent="0.25">
      <c r="C605" s="95"/>
      <c r="J605" s="126"/>
      <c r="K605" s="126"/>
      <c r="N605" s="247">
        <f>SUBTOTAL(9,N1:N604)</f>
        <v>421260527956</v>
      </c>
      <c r="O605" s="247">
        <f>SUBTOTAL(9,O1:O604)</f>
        <v>28917941442.860001</v>
      </c>
      <c r="P605" s="247">
        <f t="shared" ref="P605:X605" si="88">SUBTOTAL(9,P1:P604)</f>
        <v>15285611290</v>
      </c>
      <c r="Q605" s="247">
        <f t="shared" si="88"/>
        <v>0</v>
      </c>
      <c r="R605" s="247">
        <f t="shared" si="88"/>
        <v>15285611290</v>
      </c>
      <c r="S605" s="254">
        <f t="shared" si="88"/>
        <v>450178469398.85999</v>
      </c>
      <c r="T605" s="247">
        <f t="shared" si="88"/>
        <v>219097745924.73999</v>
      </c>
      <c r="U605" s="255">
        <f t="shared" si="88"/>
        <v>143266399081</v>
      </c>
      <c r="V605" s="256">
        <f t="shared" si="88"/>
        <v>56229342031.519997</v>
      </c>
      <c r="W605" s="247">
        <f t="shared" si="88"/>
        <v>55277783893.879997</v>
      </c>
      <c r="X605" s="247">
        <f t="shared" si="88"/>
        <v>162868403893.22003</v>
      </c>
      <c r="Y605" s="247"/>
      <c r="Z605" s="281"/>
      <c r="AA605" s="266"/>
      <c r="AB605" s="266"/>
      <c r="AD605" s="274"/>
    </row>
    <row r="606" spans="1:31" x14ac:dyDescent="0.25">
      <c r="C606" s="95"/>
      <c r="J606" s="126"/>
      <c r="K606" s="126"/>
      <c r="X606"/>
    </row>
    <row r="607" spans="1:31" x14ac:dyDescent="0.25">
      <c r="C607" s="95"/>
      <c r="J607" s="126"/>
      <c r="K607" s="126"/>
      <c r="X607"/>
    </row>
    <row r="608" spans="1:31" x14ac:dyDescent="0.25">
      <c r="C608" s="95"/>
      <c r="J608" s="126"/>
      <c r="K608" s="126"/>
      <c r="X608"/>
    </row>
    <row r="609" spans="3:24" x14ac:dyDescent="0.25">
      <c r="C609" s="95"/>
      <c r="J609" s="126"/>
      <c r="K609" s="126"/>
      <c r="X609"/>
    </row>
    <row r="610" spans="3:24" x14ac:dyDescent="0.25">
      <c r="C610" s="95"/>
      <c r="J610" s="126"/>
      <c r="K610" s="126"/>
      <c r="X610"/>
    </row>
    <row r="611" spans="3:24" x14ac:dyDescent="0.25">
      <c r="C611" s="95"/>
      <c r="J611" s="96"/>
      <c r="K611" s="96"/>
      <c r="X611"/>
    </row>
    <row r="612" spans="3:24" x14ac:dyDescent="0.25">
      <c r="C612" s="95"/>
      <c r="J612" s="125"/>
      <c r="K612" s="125"/>
      <c r="X612"/>
    </row>
    <row r="613" spans="3:24" x14ac:dyDescent="0.25">
      <c r="C613" s="95"/>
      <c r="J613" s="126"/>
      <c r="K613" s="126"/>
      <c r="X613"/>
    </row>
    <row r="614" spans="3:24" x14ac:dyDescent="0.25">
      <c r="C614" s="95"/>
      <c r="J614" s="126"/>
      <c r="K614" s="126"/>
      <c r="X614"/>
    </row>
    <row r="615" spans="3:24" x14ac:dyDescent="0.25">
      <c r="C615" s="95"/>
      <c r="J615" s="126"/>
      <c r="K615" s="126"/>
      <c r="X615"/>
    </row>
    <row r="616" spans="3:24" x14ac:dyDescent="0.25">
      <c r="C616" s="95"/>
      <c r="J616" s="126"/>
      <c r="K616" s="126"/>
      <c r="X616"/>
    </row>
    <row r="617" spans="3:24" x14ac:dyDescent="0.25">
      <c r="C617" s="95"/>
      <c r="J617" s="126"/>
      <c r="K617" s="126"/>
      <c r="X617"/>
    </row>
    <row r="618" spans="3:24" x14ac:dyDescent="0.25">
      <c r="C618" s="95"/>
      <c r="J618" s="126"/>
      <c r="K618" s="126"/>
      <c r="X618"/>
    </row>
    <row r="619" spans="3:24" x14ac:dyDescent="0.25">
      <c r="C619" s="95"/>
      <c r="J619" s="126"/>
      <c r="K619" s="126"/>
      <c r="X619"/>
    </row>
    <row r="620" spans="3:24" x14ac:dyDescent="0.25">
      <c r="C620" s="95"/>
      <c r="J620" s="126"/>
      <c r="K620" s="126"/>
      <c r="X620"/>
    </row>
    <row r="621" spans="3:24" x14ac:dyDescent="0.25">
      <c r="C621" s="95"/>
      <c r="J621" s="126"/>
      <c r="K621" s="126"/>
      <c r="X621"/>
    </row>
    <row r="622" spans="3:24" x14ac:dyDescent="0.25">
      <c r="C622" s="95"/>
      <c r="J622" s="126"/>
      <c r="K622" s="126"/>
      <c r="X622"/>
    </row>
    <row r="623" spans="3:24" x14ac:dyDescent="0.25">
      <c r="C623" s="95"/>
      <c r="J623" s="126"/>
      <c r="K623" s="126"/>
      <c r="X623"/>
    </row>
    <row r="624" spans="3:24" x14ac:dyDescent="0.25">
      <c r="C624" s="95"/>
      <c r="J624" s="126"/>
      <c r="K624" s="126"/>
      <c r="X624"/>
    </row>
    <row r="625" spans="3:24" x14ac:dyDescent="0.25">
      <c r="C625" s="95"/>
      <c r="J625" s="126"/>
      <c r="K625" s="126"/>
      <c r="X625"/>
    </row>
    <row r="626" spans="3:24" x14ac:dyDescent="0.25">
      <c r="C626" s="95"/>
      <c r="J626" s="126"/>
      <c r="K626" s="126"/>
      <c r="X626"/>
    </row>
    <row r="627" spans="3:24" x14ac:dyDescent="0.25">
      <c r="C627" s="95"/>
      <c r="J627" s="126"/>
      <c r="K627" s="126"/>
      <c r="X627"/>
    </row>
    <row r="628" spans="3:24" x14ac:dyDescent="0.25">
      <c r="C628" s="95"/>
      <c r="J628" s="126"/>
      <c r="K628" s="126"/>
      <c r="X628"/>
    </row>
    <row r="629" spans="3:24" x14ac:dyDescent="0.25">
      <c r="C629" s="95"/>
      <c r="J629" s="126"/>
      <c r="K629" s="126"/>
      <c r="X629"/>
    </row>
    <row r="630" spans="3:24" x14ac:dyDescent="0.25">
      <c r="C630" s="95"/>
      <c r="J630" s="126"/>
      <c r="K630" s="126"/>
      <c r="X630"/>
    </row>
    <row r="631" spans="3:24" x14ac:dyDescent="0.25">
      <c r="C631" s="95"/>
      <c r="J631" s="126"/>
      <c r="K631" s="126"/>
      <c r="X631"/>
    </row>
    <row r="632" spans="3:24" x14ac:dyDescent="0.25">
      <c r="C632" s="95"/>
      <c r="J632" s="126"/>
      <c r="K632" s="126"/>
      <c r="X632"/>
    </row>
    <row r="633" spans="3:24" x14ac:dyDescent="0.25">
      <c r="C633" s="95"/>
      <c r="J633" s="126"/>
      <c r="K633" s="126"/>
      <c r="X633"/>
    </row>
    <row r="634" spans="3:24" x14ac:dyDescent="0.25">
      <c r="C634" s="95"/>
      <c r="J634" s="126"/>
      <c r="K634" s="126"/>
      <c r="X634"/>
    </row>
    <row r="635" spans="3:24" x14ac:dyDescent="0.25">
      <c r="C635" s="95"/>
      <c r="J635" s="126"/>
      <c r="K635" s="126"/>
      <c r="X635"/>
    </row>
    <row r="636" spans="3:24" x14ac:dyDescent="0.25">
      <c r="C636" s="95"/>
      <c r="J636" s="126"/>
      <c r="K636" s="126"/>
      <c r="X636"/>
    </row>
    <row r="637" spans="3:24" x14ac:dyDescent="0.25">
      <c r="C637" s="95"/>
      <c r="J637" s="126"/>
      <c r="K637" s="126"/>
      <c r="X637"/>
    </row>
    <row r="638" spans="3:24" x14ac:dyDescent="0.25">
      <c r="C638" s="95"/>
      <c r="J638" s="126"/>
      <c r="K638" s="126"/>
      <c r="X638"/>
    </row>
    <row r="639" spans="3:24" x14ac:dyDescent="0.25">
      <c r="C639" s="95"/>
      <c r="J639" s="126"/>
      <c r="K639" s="126"/>
      <c r="X639"/>
    </row>
    <row r="640" spans="3:24" x14ac:dyDescent="0.25">
      <c r="C640" s="95"/>
      <c r="J640" s="96"/>
      <c r="K640" s="96"/>
      <c r="X640"/>
    </row>
    <row r="641" spans="3:24" x14ac:dyDescent="0.25">
      <c r="C641" s="95"/>
      <c r="J641" s="96"/>
      <c r="K641" s="96"/>
      <c r="X641"/>
    </row>
    <row r="642" spans="3:24" x14ac:dyDescent="0.25">
      <c r="C642" s="95"/>
      <c r="J642" s="126"/>
      <c r="K642" s="126"/>
      <c r="X642"/>
    </row>
    <row r="643" spans="3:24" x14ac:dyDescent="0.25">
      <c r="C643" s="95"/>
      <c r="J643" s="126"/>
      <c r="K643" s="126"/>
      <c r="X643"/>
    </row>
    <row r="644" spans="3:24" x14ac:dyDescent="0.25">
      <c r="C644" s="95"/>
      <c r="J644" s="126"/>
      <c r="K644" s="126"/>
      <c r="X644"/>
    </row>
    <row r="645" spans="3:24" x14ac:dyDescent="0.25">
      <c r="C645" s="95"/>
      <c r="J645" s="126"/>
      <c r="K645" s="126"/>
      <c r="X645"/>
    </row>
    <row r="646" spans="3:24" x14ac:dyDescent="0.25">
      <c r="C646" s="95"/>
      <c r="J646" s="126"/>
      <c r="K646" s="126"/>
      <c r="X646"/>
    </row>
    <row r="647" spans="3:24" x14ac:dyDescent="0.25">
      <c r="C647" s="95"/>
      <c r="J647" s="126"/>
      <c r="K647" s="126"/>
      <c r="X647"/>
    </row>
    <row r="648" spans="3:24" x14ac:dyDescent="0.25">
      <c r="C648" s="95"/>
      <c r="J648" s="126"/>
      <c r="K648" s="126"/>
      <c r="X648"/>
    </row>
    <row r="649" spans="3:24" x14ac:dyDescent="0.25">
      <c r="C649" s="95"/>
      <c r="J649" s="126"/>
      <c r="K649" s="126"/>
      <c r="X649"/>
    </row>
    <row r="650" spans="3:24" x14ac:dyDescent="0.25">
      <c r="C650" s="95"/>
      <c r="J650" s="126"/>
      <c r="K650" s="126"/>
      <c r="X650"/>
    </row>
    <row r="651" spans="3:24" x14ac:dyDescent="0.25">
      <c r="C651" s="95"/>
      <c r="J651" s="126"/>
      <c r="K651" s="126"/>
      <c r="X651"/>
    </row>
    <row r="652" spans="3:24" x14ac:dyDescent="0.25">
      <c r="C652" s="95"/>
      <c r="J652" s="126"/>
      <c r="K652" s="126"/>
      <c r="X652"/>
    </row>
    <row r="653" spans="3:24" x14ac:dyDescent="0.25">
      <c r="C653" s="95"/>
      <c r="J653" s="126"/>
      <c r="K653" s="126"/>
      <c r="X653"/>
    </row>
    <row r="654" spans="3:24" x14ac:dyDescent="0.25">
      <c r="C654" s="95"/>
      <c r="J654" s="96"/>
      <c r="K654" s="96"/>
      <c r="X654"/>
    </row>
    <row r="655" spans="3:24" x14ac:dyDescent="0.25">
      <c r="C655" s="95"/>
      <c r="J655" s="126"/>
      <c r="K655" s="126"/>
      <c r="X655"/>
    </row>
    <row r="656" spans="3:24" x14ac:dyDescent="0.25">
      <c r="C656" s="95"/>
      <c r="J656" s="126"/>
      <c r="K656" s="126"/>
      <c r="X656"/>
    </row>
    <row r="657" spans="3:24" x14ac:dyDescent="0.25">
      <c r="C657" s="95"/>
      <c r="J657" s="126"/>
      <c r="K657" s="126"/>
      <c r="X657"/>
    </row>
    <row r="658" spans="3:24" x14ac:dyDescent="0.25">
      <c r="C658" s="95"/>
      <c r="J658" s="126"/>
      <c r="K658" s="126"/>
      <c r="X658"/>
    </row>
    <row r="659" spans="3:24" x14ac:dyDescent="0.25">
      <c r="C659" s="95"/>
      <c r="J659" s="126"/>
      <c r="K659" s="126"/>
      <c r="X659"/>
    </row>
    <row r="660" spans="3:24" x14ac:dyDescent="0.25">
      <c r="C660" s="95"/>
      <c r="J660" s="126"/>
      <c r="K660" s="126"/>
      <c r="X660"/>
    </row>
    <row r="661" spans="3:24" x14ac:dyDescent="0.25">
      <c r="C661" s="95"/>
      <c r="J661" s="126"/>
      <c r="K661" s="126"/>
      <c r="X661"/>
    </row>
    <row r="662" spans="3:24" x14ac:dyDescent="0.25">
      <c r="C662" s="95"/>
      <c r="J662" s="125"/>
      <c r="K662" s="125"/>
      <c r="X662"/>
    </row>
    <row r="663" spans="3:24" x14ac:dyDescent="0.25">
      <c r="C663" s="95"/>
      <c r="J663" s="126"/>
      <c r="K663" s="126"/>
      <c r="X663"/>
    </row>
    <row r="664" spans="3:24" x14ac:dyDescent="0.25">
      <c r="C664" s="95"/>
      <c r="J664" s="126"/>
      <c r="K664" s="126"/>
      <c r="X664"/>
    </row>
    <row r="665" spans="3:24" x14ac:dyDescent="0.25">
      <c r="C665" s="95"/>
      <c r="J665" s="126"/>
      <c r="K665" s="126"/>
      <c r="X665"/>
    </row>
    <row r="666" spans="3:24" x14ac:dyDescent="0.25">
      <c r="C666" s="95"/>
      <c r="J666" s="126"/>
      <c r="K666" s="126"/>
      <c r="X666"/>
    </row>
    <row r="667" spans="3:24" x14ac:dyDescent="0.25">
      <c r="C667" s="95"/>
      <c r="J667" s="126"/>
      <c r="K667" s="126"/>
      <c r="X667"/>
    </row>
    <row r="668" spans="3:24" x14ac:dyDescent="0.25">
      <c r="C668" s="95"/>
      <c r="J668" s="126"/>
      <c r="K668" s="126"/>
      <c r="X668"/>
    </row>
    <row r="669" spans="3:24" x14ac:dyDescent="0.25">
      <c r="C669" s="95"/>
      <c r="J669" s="126"/>
      <c r="K669" s="126"/>
      <c r="X669"/>
    </row>
    <row r="670" spans="3:24" x14ac:dyDescent="0.25">
      <c r="C670" s="95"/>
      <c r="J670" s="126"/>
      <c r="K670" s="126"/>
      <c r="X670"/>
    </row>
    <row r="671" spans="3:24" x14ac:dyDescent="0.25">
      <c r="C671" s="95"/>
      <c r="J671" s="126"/>
      <c r="K671" s="126"/>
      <c r="X671"/>
    </row>
    <row r="672" spans="3:24" x14ac:dyDescent="0.25">
      <c r="C672" s="95"/>
      <c r="J672" s="125"/>
      <c r="K672" s="125"/>
      <c r="X672"/>
    </row>
    <row r="673" spans="3:24" x14ac:dyDescent="0.25">
      <c r="C673" s="95"/>
      <c r="J673" s="126"/>
      <c r="K673" s="126"/>
      <c r="X673"/>
    </row>
    <row r="674" spans="3:24" x14ac:dyDescent="0.25">
      <c r="C674" s="95"/>
      <c r="J674" s="126"/>
      <c r="K674" s="126"/>
      <c r="X674"/>
    </row>
    <row r="675" spans="3:24" x14ac:dyDescent="0.25">
      <c r="C675" s="95"/>
      <c r="J675" s="125"/>
      <c r="K675" s="125"/>
      <c r="X675"/>
    </row>
    <row r="676" spans="3:24" x14ac:dyDescent="0.25">
      <c r="C676" s="95"/>
      <c r="J676" s="126"/>
      <c r="K676" s="126"/>
      <c r="X676"/>
    </row>
    <row r="677" spans="3:24" x14ac:dyDescent="0.25">
      <c r="C677" s="95"/>
      <c r="J677" s="126"/>
      <c r="K677" s="126"/>
      <c r="X677"/>
    </row>
    <row r="678" spans="3:24" x14ac:dyDescent="0.25">
      <c r="C678" s="95"/>
      <c r="J678" s="126"/>
      <c r="K678" s="126"/>
      <c r="X678"/>
    </row>
    <row r="679" spans="3:24" x14ac:dyDescent="0.25">
      <c r="C679" s="95"/>
      <c r="J679" s="126"/>
      <c r="K679" s="126"/>
      <c r="X679"/>
    </row>
    <row r="680" spans="3:24" x14ac:dyDescent="0.25">
      <c r="C680" s="95"/>
      <c r="J680" s="126"/>
      <c r="K680" s="126"/>
      <c r="X680"/>
    </row>
    <row r="681" spans="3:24" x14ac:dyDescent="0.25">
      <c r="C681" s="95"/>
      <c r="J681" s="126"/>
      <c r="K681" s="126"/>
      <c r="X681"/>
    </row>
    <row r="682" spans="3:24" x14ac:dyDescent="0.25">
      <c r="C682" s="95"/>
      <c r="J682" s="126"/>
      <c r="K682" s="126"/>
      <c r="X682"/>
    </row>
    <row r="683" spans="3:24" x14ac:dyDescent="0.25">
      <c r="C683" s="95"/>
      <c r="J683" s="126"/>
      <c r="K683" s="126"/>
      <c r="X683"/>
    </row>
    <row r="684" spans="3:24" x14ac:dyDescent="0.25">
      <c r="C684" s="95"/>
      <c r="J684" s="126"/>
      <c r="K684" s="126"/>
      <c r="X684"/>
    </row>
    <row r="685" spans="3:24" x14ac:dyDescent="0.25">
      <c r="C685" s="95"/>
      <c r="J685" s="126"/>
      <c r="K685" s="126"/>
      <c r="X685"/>
    </row>
    <row r="686" spans="3:24" x14ac:dyDescent="0.25">
      <c r="C686" s="95"/>
      <c r="J686" s="126"/>
      <c r="K686" s="126"/>
      <c r="X686"/>
    </row>
    <row r="687" spans="3:24" x14ac:dyDescent="0.25">
      <c r="C687" s="95"/>
      <c r="J687" s="126"/>
      <c r="K687" s="126"/>
      <c r="X687"/>
    </row>
    <row r="688" spans="3:24" x14ac:dyDescent="0.25">
      <c r="C688" s="95"/>
      <c r="J688" s="126"/>
      <c r="K688" s="126"/>
      <c r="X688"/>
    </row>
    <row r="689" spans="3:24" x14ac:dyDescent="0.25">
      <c r="C689" s="95"/>
      <c r="J689" s="126"/>
      <c r="K689" s="126"/>
      <c r="X689"/>
    </row>
    <row r="690" spans="3:24" x14ac:dyDescent="0.25">
      <c r="C690" s="95"/>
      <c r="J690" s="126"/>
      <c r="K690" s="126"/>
      <c r="S690" s="100"/>
      <c r="T690" s="100"/>
      <c r="U690" s="100"/>
      <c r="V690" s="100"/>
      <c r="W690" s="67"/>
      <c r="X690" s="68"/>
    </row>
    <row r="691" spans="3:24" x14ac:dyDescent="0.25">
      <c r="C691" s="95"/>
      <c r="J691" s="126"/>
      <c r="K691" s="126"/>
    </row>
    <row r="692" spans="3:24" x14ac:dyDescent="0.25">
      <c r="C692" s="95"/>
      <c r="J692" s="126"/>
      <c r="K692" s="126"/>
    </row>
    <row r="693" spans="3:24" x14ac:dyDescent="0.25">
      <c r="C693" s="95"/>
      <c r="J693" s="126"/>
      <c r="K693" s="126"/>
    </row>
    <row r="694" spans="3:24" x14ac:dyDescent="0.25">
      <c r="C694" s="95"/>
      <c r="J694" s="126"/>
      <c r="K694" s="126"/>
    </row>
    <row r="695" spans="3:24" x14ac:dyDescent="0.25">
      <c r="C695" s="95"/>
      <c r="J695" s="126"/>
      <c r="K695" s="126"/>
    </row>
    <row r="696" spans="3:24" x14ac:dyDescent="0.25">
      <c r="C696" s="95"/>
      <c r="J696" s="125"/>
      <c r="K696" s="125"/>
    </row>
    <row r="697" spans="3:24" x14ac:dyDescent="0.25">
      <c r="C697" s="95"/>
      <c r="J697" s="125"/>
      <c r="K697" s="125"/>
    </row>
    <row r="698" spans="3:24" x14ac:dyDescent="0.25">
      <c r="C698" s="95"/>
      <c r="J698" s="126"/>
      <c r="K698" s="126"/>
    </row>
    <row r="699" spans="3:24" x14ac:dyDescent="0.25">
      <c r="C699" s="95"/>
      <c r="J699" s="126"/>
      <c r="K699" s="126"/>
    </row>
    <row r="700" spans="3:24" x14ac:dyDescent="0.25">
      <c r="C700" s="95"/>
      <c r="J700" s="126"/>
      <c r="K700" s="126"/>
    </row>
    <row r="701" spans="3:24" x14ac:dyDescent="0.25">
      <c r="C701" s="95"/>
      <c r="J701" s="125"/>
      <c r="K701" s="125"/>
    </row>
    <row r="702" spans="3:24" x14ac:dyDescent="0.25">
      <c r="C702" s="95"/>
      <c r="J702" s="126"/>
      <c r="K702" s="126"/>
    </row>
    <row r="703" spans="3:24" x14ac:dyDescent="0.25">
      <c r="C703" s="95"/>
      <c r="J703" s="126"/>
      <c r="K703" s="126"/>
    </row>
    <row r="704" spans="3:24" x14ac:dyDescent="0.25">
      <c r="C704" s="95"/>
      <c r="J704" s="126"/>
      <c r="K704" s="126"/>
    </row>
    <row r="705" spans="3:11" x14ac:dyDescent="0.25">
      <c r="C705" s="95"/>
      <c r="J705" s="126"/>
      <c r="K705" s="126"/>
    </row>
    <row r="706" spans="3:11" x14ac:dyDescent="0.25">
      <c r="C706" s="95"/>
      <c r="J706" s="126"/>
      <c r="K706" s="126"/>
    </row>
    <row r="707" spans="3:11" x14ac:dyDescent="0.25">
      <c r="C707" s="95"/>
      <c r="J707" s="126"/>
      <c r="K707" s="126"/>
    </row>
    <row r="708" spans="3:11" x14ac:dyDescent="0.25">
      <c r="C708" s="95"/>
      <c r="J708" s="126"/>
      <c r="K708" s="126"/>
    </row>
    <row r="709" spans="3:11" x14ac:dyDescent="0.25">
      <c r="C709" s="95"/>
      <c r="J709" s="126"/>
      <c r="K709" s="126"/>
    </row>
    <row r="710" spans="3:11" x14ac:dyDescent="0.25">
      <c r="C710" s="95"/>
      <c r="J710" s="126"/>
      <c r="K710" s="126"/>
    </row>
    <row r="711" spans="3:11" x14ac:dyDescent="0.25">
      <c r="C711" s="95"/>
      <c r="J711" s="126"/>
      <c r="K711" s="126"/>
    </row>
    <row r="712" spans="3:11" x14ac:dyDescent="0.25">
      <c r="C712" s="95"/>
      <c r="J712" s="126"/>
      <c r="K712" s="126"/>
    </row>
    <row r="713" spans="3:11" x14ac:dyDescent="0.25">
      <c r="C713" s="95"/>
      <c r="J713" s="126"/>
      <c r="K713" s="126"/>
    </row>
    <row r="714" spans="3:11" x14ac:dyDescent="0.25">
      <c r="C714" s="95"/>
      <c r="J714" s="126"/>
      <c r="K714" s="126"/>
    </row>
    <row r="715" spans="3:11" x14ac:dyDescent="0.25">
      <c r="C715" s="95"/>
      <c r="J715" s="126"/>
      <c r="K715" s="126"/>
    </row>
    <row r="716" spans="3:11" x14ac:dyDescent="0.25">
      <c r="C716" s="95"/>
      <c r="J716" s="126"/>
      <c r="K716" s="126"/>
    </row>
    <row r="717" spans="3:11" x14ac:dyDescent="0.25">
      <c r="C717" s="95"/>
      <c r="J717" s="126"/>
      <c r="K717" s="126"/>
    </row>
    <row r="718" spans="3:11" x14ac:dyDescent="0.25">
      <c r="C718" s="95"/>
      <c r="J718" s="126"/>
      <c r="K718" s="126"/>
    </row>
    <row r="719" spans="3:11" x14ac:dyDescent="0.25">
      <c r="C719" s="95"/>
      <c r="J719" s="126"/>
      <c r="K719" s="126"/>
    </row>
    <row r="720" spans="3:11" x14ac:dyDescent="0.25">
      <c r="C720" s="95"/>
      <c r="J720" s="126"/>
      <c r="K720" s="126"/>
    </row>
    <row r="721" spans="3:11" x14ac:dyDescent="0.25">
      <c r="C721" s="95"/>
      <c r="J721" s="126"/>
      <c r="K721" s="126"/>
    </row>
    <row r="722" spans="3:11" x14ac:dyDescent="0.25">
      <c r="C722" s="95"/>
      <c r="J722" s="126"/>
      <c r="K722" s="126"/>
    </row>
    <row r="723" spans="3:11" x14ac:dyDescent="0.25">
      <c r="C723" s="95"/>
      <c r="J723" s="126"/>
      <c r="K723" s="126"/>
    </row>
    <row r="724" spans="3:11" x14ac:dyDescent="0.25">
      <c r="C724" s="95"/>
      <c r="J724" s="126"/>
      <c r="K724" s="126"/>
    </row>
    <row r="725" spans="3:11" x14ac:dyDescent="0.25">
      <c r="C725" s="95"/>
      <c r="J725" s="125"/>
      <c r="K725" s="125"/>
    </row>
    <row r="726" spans="3:11" x14ac:dyDescent="0.25">
      <c r="C726" s="95"/>
      <c r="J726" s="126"/>
      <c r="K726" s="126"/>
    </row>
    <row r="727" spans="3:11" x14ac:dyDescent="0.25">
      <c r="C727" s="95"/>
      <c r="J727" s="126"/>
      <c r="K727" s="126"/>
    </row>
    <row r="728" spans="3:11" x14ac:dyDescent="0.25">
      <c r="C728" s="95"/>
      <c r="J728" s="126"/>
      <c r="K728" s="126"/>
    </row>
    <row r="729" spans="3:11" x14ac:dyDescent="0.25">
      <c r="C729" s="95"/>
      <c r="J729" s="126"/>
      <c r="K729" s="126"/>
    </row>
    <row r="730" spans="3:11" x14ac:dyDescent="0.25">
      <c r="C730" s="95"/>
      <c r="J730" s="126"/>
      <c r="K730" s="126"/>
    </row>
    <row r="731" spans="3:11" x14ac:dyDescent="0.25">
      <c r="C731" s="95"/>
      <c r="J731" s="126"/>
      <c r="K731" s="126"/>
    </row>
    <row r="732" spans="3:11" x14ac:dyDescent="0.25">
      <c r="C732" s="95"/>
      <c r="J732" s="126"/>
      <c r="K732" s="126"/>
    </row>
    <row r="733" spans="3:11" x14ac:dyDescent="0.25">
      <c r="C733" s="95"/>
      <c r="J733" s="126"/>
      <c r="K733" s="126"/>
    </row>
    <row r="734" spans="3:11" x14ac:dyDescent="0.25">
      <c r="C734" s="95"/>
      <c r="J734" s="126"/>
      <c r="K734" s="126"/>
    </row>
    <row r="735" spans="3:11" x14ac:dyDescent="0.25">
      <c r="C735" s="95"/>
      <c r="J735" s="126"/>
      <c r="K735" s="126"/>
    </row>
    <row r="736" spans="3:11" x14ac:dyDescent="0.25">
      <c r="C736" s="95"/>
      <c r="J736" s="126"/>
      <c r="K736" s="126"/>
    </row>
    <row r="737" spans="3:22" x14ac:dyDescent="0.25">
      <c r="C737" s="95"/>
      <c r="J737" s="96"/>
      <c r="K737" s="96"/>
    </row>
    <row r="738" spans="3:22" x14ac:dyDescent="0.25">
      <c r="C738" s="95"/>
      <c r="J738" s="96"/>
      <c r="K738" s="96"/>
    </row>
    <row r="739" spans="3:22" x14ac:dyDescent="0.25">
      <c r="J739"/>
      <c r="K739"/>
      <c r="S739" s="67"/>
      <c r="T739" s="67"/>
      <c r="U739" s="67"/>
      <c r="V739" s="67"/>
    </row>
    <row r="740" spans="3:22" x14ac:dyDescent="0.25">
      <c r="J740"/>
      <c r="K740"/>
    </row>
    <row r="741" spans="3:22" x14ac:dyDescent="0.25">
      <c r="J741"/>
      <c r="K741"/>
    </row>
    <row r="742" spans="3:22" x14ac:dyDescent="0.25">
      <c r="J742"/>
      <c r="K742"/>
    </row>
    <row r="743" spans="3:22" x14ac:dyDescent="0.25">
      <c r="J743"/>
      <c r="K743"/>
    </row>
    <row r="744" spans="3:22" x14ac:dyDescent="0.25">
      <c r="J744"/>
      <c r="K744"/>
    </row>
    <row r="745" spans="3:22" x14ac:dyDescent="0.25">
      <c r="J745"/>
      <c r="K745"/>
    </row>
    <row r="746" spans="3:22" x14ac:dyDescent="0.25">
      <c r="J746"/>
      <c r="K746"/>
    </row>
    <row r="747" spans="3:22" x14ac:dyDescent="0.25">
      <c r="J747"/>
      <c r="K747"/>
    </row>
    <row r="748" spans="3:22" x14ac:dyDescent="0.25">
      <c r="J748"/>
      <c r="K748"/>
    </row>
    <row r="749" spans="3:22" x14ac:dyDescent="0.25">
      <c r="J749"/>
      <c r="K749"/>
    </row>
    <row r="750" spans="3:22" x14ac:dyDescent="0.25">
      <c r="J750"/>
      <c r="K750"/>
    </row>
    <row r="751" spans="3:22" x14ac:dyDescent="0.25">
      <c r="J751"/>
      <c r="K751"/>
    </row>
    <row r="752" spans="3:22" x14ac:dyDescent="0.25">
      <c r="J752"/>
      <c r="K752"/>
    </row>
    <row r="753" spans="3:11" x14ac:dyDescent="0.25">
      <c r="J753"/>
      <c r="K753"/>
    </row>
    <row r="754" spans="3:11" x14ac:dyDescent="0.25">
      <c r="C754" s="95"/>
      <c r="J754" s="126"/>
      <c r="K754" s="126"/>
    </row>
    <row r="755" spans="3:11" x14ac:dyDescent="0.25">
      <c r="C755" s="95"/>
      <c r="J755" s="126"/>
      <c r="K755" s="126"/>
    </row>
    <row r="756" spans="3:11" x14ac:dyDescent="0.25">
      <c r="C756" s="95"/>
      <c r="J756" s="126"/>
      <c r="K756" s="126"/>
    </row>
    <row r="757" spans="3:11" x14ac:dyDescent="0.25">
      <c r="C757" s="95"/>
      <c r="J757" s="126"/>
      <c r="K757" s="126"/>
    </row>
    <row r="758" spans="3:11" x14ac:dyDescent="0.25">
      <c r="C758" s="95"/>
      <c r="J758" s="126"/>
      <c r="K758" s="126"/>
    </row>
    <row r="759" spans="3:11" x14ac:dyDescent="0.25">
      <c r="C759" s="95"/>
      <c r="J759" s="126"/>
      <c r="K759" s="126"/>
    </row>
    <row r="760" spans="3:11" x14ac:dyDescent="0.25">
      <c r="C760" s="95"/>
      <c r="J760" s="126"/>
      <c r="K760" s="126"/>
    </row>
    <row r="761" spans="3:11" x14ac:dyDescent="0.25">
      <c r="C761" s="95"/>
      <c r="J761" s="126"/>
      <c r="K761" s="126"/>
    </row>
    <row r="762" spans="3:11" x14ac:dyDescent="0.25">
      <c r="C762" s="95"/>
      <c r="J762" s="126"/>
      <c r="K762" s="126"/>
    </row>
    <row r="763" spans="3:11" x14ac:dyDescent="0.25">
      <c r="C763" s="95"/>
      <c r="J763" s="126"/>
      <c r="K763" s="126"/>
    </row>
    <row r="764" spans="3:11" x14ac:dyDescent="0.25">
      <c r="C764" s="95"/>
      <c r="J764" s="126"/>
      <c r="K764" s="126"/>
    </row>
    <row r="765" spans="3:11" x14ac:dyDescent="0.25">
      <c r="C765" s="95"/>
      <c r="J765" s="126"/>
      <c r="K765" s="126"/>
    </row>
    <row r="766" spans="3:11" x14ac:dyDescent="0.25">
      <c r="C766" s="95"/>
      <c r="J766" s="126"/>
      <c r="K766" s="126"/>
    </row>
    <row r="767" spans="3:11" x14ac:dyDescent="0.25">
      <c r="C767" s="95"/>
    </row>
    <row r="768" spans="3:11" x14ac:dyDescent="0.25">
      <c r="C768" s="95"/>
      <c r="J768" s="126"/>
      <c r="K768" s="126"/>
    </row>
    <row r="769" spans="3:27" x14ac:dyDescent="0.25">
      <c r="C769" s="95"/>
      <c r="J769" s="126"/>
      <c r="K769" s="126"/>
    </row>
    <row r="770" spans="3:27" x14ac:dyDescent="0.25">
      <c r="N770" s="247">
        <f>SUBTOTAL(9,N1:N769)</f>
        <v>421260527956</v>
      </c>
      <c r="O770" s="247">
        <f t="shared" ref="O770:X770" si="89">SUBTOTAL(9,O1:O769)</f>
        <v>28917941442.860001</v>
      </c>
      <c r="P770" s="247">
        <f t="shared" si="89"/>
        <v>15285611290</v>
      </c>
      <c r="Q770" s="247">
        <f t="shared" si="89"/>
        <v>0</v>
      </c>
      <c r="R770" s="247">
        <f t="shared" si="89"/>
        <v>15285611290</v>
      </c>
      <c r="S770" s="257">
        <f t="shared" si="89"/>
        <v>450178469398.85999</v>
      </c>
      <c r="T770" s="247">
        <f t="shared" si="89"/>
        <v>219097745924.73999</v>
      </c>
      <c r="U770" s="257">
        <f t="shared" si="89"/>
        <v>143266399081</v>
      </c>
      <c r="V770" s="257">
        <f t="shared" si="89"/>
        <v>56229342031.519997</v>
      </c>
      <c r="W770" s="247">
        <f t="shared" si="89"/>
        <v>55277783893.879997</v>
      </c>
      <c r="X770" s="247">
        <f t="shared" si="89"/>
        <v>162868403893.22003</v>
      </c>
      <c r="Z770" s="271"/>
      <c r="AA770" s="282"/>
    </row>
    <row r="771" spans="3:27" x14ac:dyDescent="0.25">
      <c r="Z771" s="271"/>
      <c r="AA771" s="283"/>
    </row>
    <row r="772" spans="3:27" x14ac:dyDescent="0.25">
      <c r="Z772"/>
      <c r="AA772" s="282"/>
    </row>
    <row r="773" spans="3:27" x14ac:dyDescent="0.25">
      <c r="Z773"/>
      <c r="AA773" s="284"/>
    </row>
    <row r="774" spans="3:27" x14ac:dyDescent="0.25">
      <c r="Z774"/>
      <c r="AA774" s="282"/>
    </row>
    <row r="775" spans="3:27" x14ac:dyDescent="0.25">
      <c r="Z775" s="271"/>
      <c r="AA775" s="282"/>
    </row>
    <row r="776" spans="3:27" x14ac:dyDescent="0.25">
      <c r="Z776" s="271"/>
      <c r="AA776" s="282"/>
    </row>
    <row r="777" spans="3:27" x14ac:dyDescent="0.25">
      <c r="Z777"/>
      <c r="AA777" s="282"/>
    </row>
    <row r="778" spans="3:27" x14ac:dyDescent="0.25">
      <c r="Z778"/>
      <c r="AA778" s="282"/>
    </row>
    <row r="779" spans="3:27" x14ac:dyDescent="0.25">
      <c r="Z779"/>
      <c r="AA779" s="283"/>
    </row>
  </sheetData>
  <autoFilter ref="A1:AG76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8"/>
  <sheetViews>
    <sheetView zoomScale="80" zoomScaleNormal="80" workbookViewId="0">
      <selection activeCell="L2" sqref="L2"/>
    </sheetView>
  </sheetViews>
  <sheetFormatPr baseColWidth="10" defaultRowHeight="14.25" x14ac:dyDescent="0.2"/>
  <cols>
    <col min="1" max="1" width="11.42578125" style="114"/>
    <col min="2" max="3" width="50.7109375" style="114" customWidth="1"/>
    <col min="4" max="4" width="15.42578125" style="206" customWidth="1"/>
    <col min="5" max="5" width="18.42578125" style="114" bestFit="1" customWidth="1"/>
    <col min="6" max="6" width="14.140625" style="114" customWidth="1"/>
    <col min="7" max="7" width="12.85546875" style="114" customWidth="1"/>
    <col min="8" max="8" width="13.7109375" style="114" customWidth="1"/>
    <col min="9" max="9" width="13.140625" style="114" customWidth="1"/>
    <col min="10" max="10" width="2.85546875" style="112" customWidth="1"/>
    <col min="11" max="11" width="12.42578125" style="208" customWidth="1"/>
    <col min="12" max="12" width="12.85546875" style="114" customWidth="1"/>
    <col min="13" max="13" width="13.42578125" style="114" customWidth="1"/>
    <col min="14" max="14" width="13.28515625" style="114" customWidth="1"/>
    <col min="15" max="16384" width="11.42578125" style="114"/>
  </cols>
  <sheetData>
    <row r="1" spans="1:30" ht="72" customHeight="1" x14ac:dyDescent="0.2">
      <c r="A1" s="110" t="s">
        <v>574</v>
      </c>
      <c r="B1" s="110" t="s">
        <v>638</v>
      </c>
      <c r="C1" s="110" t="s">
        <v>639</v>
      </c>
      <c r="D1" s="205" t="s">
        <v>641</v>
      </c>
      <c r="E1" s="119" t="s">
        <v>640</v>
      </c>
      <c r="F1" s="111" t="s">
        <v>631</v>
      </c>
      <c r="G1" s="111" t="s">
        <v>632</v>
      </c>
      <c r="H1" s="111" t="s">
        <v>633</v>
      </c>
      <c r="I1" s="111" t="s">
        <v>634</v>
      </c>
      <c r="J1" s="120"/>
      <c r="K1" s="113" t="s">
        <v>642</v>
      </c>
      <c r="L1" s="113" t="s">
        <v>643</v>
      </c>
      <c r="M1" s="113" t="s">
        <v>644</v>
      </c>
      <c r="N1" s="113" t="s">
        <v>645</v>
      </c>
    </row>
    <row r="2" spans="1:30" ht="39.950000000000003" customHeight="1" x14ac:dyDescent="0.2">
      <c r="A2" s="118"/>
      <c r="B2" s="167" t="s">
        <v>660</v>
      </c>
      <c r="C2" s="166" t="s">
        <v>661</v>
      </c>
      <c r="D2" s="197"/>
      <c r="E2" s="191">
        <v>1500</v>
      </c>
      <c r="F2" s="115">
        <f>+E2/4</f>
        <v>375</v>
      </c>
      <c r="G2" s="115">
        <f>+E2/4</f>
        <v>375</v>
      </c>
      <c r="H2" s="115">
        <f>+E2/4</f>
        <v>375</v>
      </c>
      <c r="I2" s="115">
        <f>+E2/4</f>
        <v>375</v>
      </c>
      <c r="J2" s="117"/>
      <c r="K2" s="207">
        <v>200</v>
      </c>
      <c r="L2" s="116"/>
      <c r="M2" s="116"/>
      <c r="N2" s="116"/>
    </row>
    <row r="3" spans="1:30" ht="39.950000000000003" customHeight="1" x14ac:dyDescent="0.2">
      <c r="B3" s="167" t="s">
        <v>663</v>
      </c>
      <c r="C3" s="166" t="s">
        <v>664</v>
      </c>
      <c r="D3" s="197"/>
      <c r="E3" s="191">
        <v>180</v>
      </c>
      <c r="F3" s="115">
        <f t="shared" ref="F3:F66" si="0">+E3/4</f>
        <v>45</v>
      </c>
      <c r="G3" s="115">
        <f t="shared" ref="G3:G66" si="1">+E3/4</f>
        <v>45</v>
      </c>
      <c r="H3" s="115">
        <f t="shared" ref="H3:H66" si="2">+E3/4</f>
        <v>45</v>
      </c>
      <c r="I3" s="115">
        <f t="shared" ref="I3:I66" si="3">+E3/4</f>
        <v>45</v>
      </c>
      <c r="K3" s="115">
        <v>30</v>
      </c>
    </row>
    <row r="4" spans="1:30" ht="39.950000000000003" customHeight="1" x14ac:dyDescent="0.2">
      <c r="B4" s="167" t="s">
        <v>1333</v>
      </c>
      <c r="C4" s="166" t="s">
        <v>1334</v>
      </c>
      <c r="D4" s="198"/>
      <c r="E4" s="191">
        <v>1600</v>
      </c>
      <c r="F4" s="115">
        <f t="shared" si="0"/>
        <v>400</v>
      </c>
      <c r="G4" s="115">
        <f t="shared" si="1"/>
        <v>400</v>
      </c>
      <c r="H4" s="115">
        <f t="shared" si="2"/>
        <v>400</v>
      </c>
      <c r="I4" s="115">
        <f t="shared" si="3"/>
        <v>400</v>
      </c>
      <c r="K4" s="115">
        <v>200</v>
      </c>
    </row>
    <row r="5" spans="1:30" ht="39.950000000000003" customHeight="1" x14ac:dyDescent="0.2">
      <c r="B5" s="167" t="s">
        <v>1346</v>
      </c>
      <c r="C5" s="171" t="s">
        <v>668</v>
      </c>
      <c r="D5" s="197"/>
      <c r="E5" s="191">
        <v>4</v>
      </c>
      <c r="F5" s="115">
        <f t="shared" si="0"/>
        <v>1</v>
      </c>
      <c r="G5" s="115">
        <f t="shared" si="1"/>
        <v>1</v>
      </c>
      <c r="H5" s="115">
        <f t="shared" si="2"/>
        <v>1</v>
      </c>
      <c r="I5" s="115">
        <f t="shared" si="3"/>
        <v>1</v>
      </c>
      <c r="K5" s="115">
        <v>1</v>
      </c>
      <c r="P5" s="289" t="s">
        <v>1356</v>
      </c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30" ht="39.950000000000003" customHeight="1" x14ac:dyDescent="0.2">
      <c r="B6" s="167" t="s">
        <v>670</v>
      </c>
      <c r="C6" s="166" t="s">
        <v>671</v>
      </c>
      <c r="D6" s="197"/>
      <c r="E6" s="179">
        <v>1</v>
      </c>
      <c r="F6" s="115">
        <f t="shared" si="0"/>
        <v>0.25</v>
      </c>
      <c r="G6" s="115">
        <f t="shared" si="1"/>
        <v>0.25</v>
      </c>
      <c r="H6" s="115">
        <f t="shared" si="2"/>
        <v>0.25</v>
      </c>
      <c r="I6" s="115">
        <f t="shared" si="3"/>
        <v>0.25</v>
      </c>
      <c r="K6" s="115">
        <v>0.25</v>
      </c>
    </row>
    <row r="7" spans="1:30" ht="39.950000000000003" customHeight="1" x14ac:dyDescent="0.2">
      <c r="B7" s="167" t="s">
        <v>673</v>
      </c>
      <c r="C7" s="166" t="s">
        <v>674</v>
      </c>
      <c r="D7" s="197"/>
      <c r="E7" s="178">
        <v>1</v>
      </c>
      <c r="F7" s="115">
        <f t="shared" si="0"/>
        <v>0.25</v>
      </c>
      <c r="G7" s="115">
        <f t="shared" si="1"/>
        <v>0.25</v>
      </c>
      <c r="H7" s="115">
        <f t="shared" si="2"/>
        <v>0.25</v>
      </c>
      <c r="I7" s="115">
        <f t="shared" si="3"/>
        <v>0.25</v>
      </c>
      <c r="K7" s="209">
        <v>0.1</v>
      </c>
    </row>
    <row r="8" spans="1:30" ht="39.950000000000003" customHeight="1" x14ac:dyDescent="0.2">
      <c r="B8" s="167" t="s">
        <v>1347</v>
      </c>
      <c r="C8" s="166" t="s">
        <v>676</v>
      </c>
      <c r="D8" s="197"/>
      <c r="E8" s="179">
        <v>0.04</v>
      </c>
      <c r="F8" s="115">
        <f t="shared" si="0"/>
        <v>0.01</v>
      </c>
      <c r="G8" s="115">
        <f t="shared" si="1"/>
        <v>0.01</v>
      </c>
      <c r="H8" s="115">
        <f t="shared" si="2"/>
        <v>0.01</v>
      </c>
      <c r="I8" s="115">
        <f t="shared" si="3"/>
        <v>0.01</v>
      </c>
      <c r="K8" s="115">
        <v>1E-3</v>
      </c>
    </row>
    <row r="9" spans="1:30" ht="39.950000000000003" customHeight="1" x14ac:dyDescent="0.2">
      <c r="B9" s="167" t="s">
        <v>677</v>
      </c>
      <c r="C9" s="166" t="s">
        <v>678</v>
      </c>
      <c r="D9" s="226"/>
      <c r="E9" s="180">
        <v>1</v>
      </c>
      <c r="F9" s="115">
        <f t="shared" si="0"/>
        <v>0.25</v>
      </c>
      <c r="G9" s="115">
        <f t="shared" si="1"/>
        <v>0.25</v>
      </c>
      <c r="H9" s="115">
        <f t="shared" si="2"/>
        <v>0.25</v>
      </c>
      <c r="I9" s="115">
        <f t="shared" si="3"/>
        <v>0.25</v>
      </c>
      <c r="K9" s="115">
        <v>0.25</v>
      </c>
    </row>
    <row r="10" spans="1:30" ht="39.950000000000003" customHeight="1" x14ac:dyDescent="0.2">
      <c r="B10" s="167" t="s">
        <v>1366</v>
      </c>
      <c r="C10" s="166" t="s">
        <v>1360</v>
      </c>
      <c r="D10" s="225" t="s">
        <v>1361</v>
      </c>
      <c r="E10" s="180">
        <v>18</v>
      </c>
      <c r="F10" s="207">
        <f t="shared" si="0"/>
        <v>4.5</v>
      </c>
      <c r="G10" s="115">
        <f t="shared" si="1"/>
        <v>4.5</v>
      </c>
      <c r="H10" s="115">
        <f t="shared" si="2"/>
        <v>4.5</v>
      </c>
      <c r="I10" s="115">
        <f t="shared" si="3"/>
        <v>4.5</v>
      </c>
      <c r="K10" s="115"/>
    </row>
    <row r="11" spans="1:30" ht="39.950000000000003" customHeight="1" x14ac:dyDescent="0.2">
      <c r="B11" s="167" t="s">
        <v>1367</v>
      </c>
      <c r="C11" s="166" t="s">
        <v>1362</v>
      </c>
      <c r="D11" s="225" t="s">
        <v>1363</v>
      </c>
      <c r="E11" s="180">
        <v>2</v>
      </c>
      <c r="F11" s="207">
        <f t="shared" si="0"/>
        <v>0.5</v>
      </c>
      <c r="G11" s="115">
        <f t="shared" si="1"/>
        <v>0.5</v>
      </c>
      <c r="H11" s="115">
        <f t="shared" si="2"/>
        <v>0.5</v>
      </c>
      <c r="I11" s="115">
        <f t="shared" si="3"/>
        <v>0.5</v>
      </c>
      <c r="K11" s="115"/>
    </row>
    <row r="12" spans="1:30" ht="39.950000000000003" customHeight="1" x14ac:dyDescent="0.2">
      <c r="B12" s="167" t="s">
        <v>1368</v>
      </c>
      <c r="C12" s="166" t="s">
        <v>1364</v>
      </c>
      <c r="D12" s="225" t="s">
        <v>1365</v>
      </c>
      <c r="E12" s="180">
        <v>1</v>
      </c>
      <c r="F12" s="207">
        <f t="shared" si="0"/>
        <v>0.25</v>
      </c>
      <c r="G12" s="115">
        <f t="shared" si="1"/>
        <v>0.25</v>
      </c>
      <c r="H12" s="115">
        <f t="shared" si="2"/>
        <v>0.25</v>
      </c>
      <c r="I12" s="115">
        <f t="shared" si="3"/>
        <v>0.25</v>
      </c>
      <c r="K12" s="115"/>
    </row>
    <row r="13" spans="1:30" ht="66" customHeight="1" x14ac:dyDescent="0.2">
      <c r="B13" s="167" t="s">
        <v>1369</v>
      </c>
      <c r="C13" s="166" t="s">
        <v>1370</v>
      </c>
      <c r="D13" s="225" t="s">
        <v>936</v>
      </c>
      <c r="E13" s="180">
        <v>2</v>
      </c>
      <c r="F13" s="207">
        <f t="shared" si="0"/>
        <v>0.5</v>
      </c>
      <c r="G13" s="115">
        <f t="shared" si="1"/>
        <v>0.5</v>
      </c>
      <c r="H13" s="115">
        <f t="shared" si="2"/>
        <v>0.5</v>
      </c>
      <c r="I13" s="115">
        <f t="shared" si="3"/>
        <v>0.5</v>
      </c>
      <c r="K13" s="115"/>
    </row>
    <row r="14" spans="1:30" ht="64.5" customHeight="1" x14ac:dyDescent="0.2">
      <c r="B14" s="167" t="s">
        <v>1371</v>
      </c>
      <c r="C14" s="166" t="s">
        <v>1372</v>
      </c>
      <c r="D14" s="225" t="s">
        <v>1373</v>
      </c>
      <c r="E14" s="180">
        <v>100</v>
      </c>
      <c r="F14" s="207">
        <f t="shared" si="0"/>
        <v>25</v>
      </c>
      <c r="G14" s="115">
        <f t="shared" si="1"/>
        <v>25</v>
      </c>
      <c r="H14" s="115">
        <f t="shared" si="2"/>
        <v>25</v>
      </c>
      <c r="I14" s="115">
        <f t="shared" si="3"/>
        <v>25</v>
      </c>
      <c r="K14" s="115"/>
    </row>
    <row r="15" spans="1:30" ht="39.950000000000003" customHeight="1" x14ac:dyDescent="0.2">
      <c r="B15" s="41"/>
      <c r="C15" s="43"/>
      <c r="D15" s="199"/>
      <c r="E15" s="180"/>
      <c r="F15" s="115">
        <f t="shared" si="0"/>
        <v>0</v>
      </c>
      <c r="G15" s="115">
        <f t="shared" si="1"/>
        <v>0</v>
      </c>
      <c r="H15" s="115">
        <f t="shared" si="2"/>
        <v>0</v>
      </c>
      <c r="I15" s="115">
        <f t="shared" si="3"/>
        <v>0</v>
      </c>
      <c r="K15" s="115"/>
    </row>
    <row r="16" spans="1:30" ht="39.950000000000003" customHeight="1" x14ac:dyDescent="0.2">
      <c r="B16" s="167" t="s">
        <v>883</v>
      </c>
      <c r="C16" s="172" t="s">
        <v>884</v>
      </c>
      <c r="D16" s="200" t="s">
        <v>885</v>
      </c>
      <c r="E16" s="180">
        <v>1</v>
      </c>
      <c r="F16" s="115">
        <f t="shared" si="0"/>
        <v>0.25</v>
      </c>
      <c r="G16" s="115">
        <f t="shared" si="1"/>
        <v>0.25</v>
      </c>
      <c r="H16" s="115">
        <f t="shared" si="2"/>
        <v>0.25</v>
      </c>
      <c r="I16" s="115">
        <f t="shared" si="3"/>
        <v>0.25</v>
      </c>
      <c r="K16" s="115">
        <v>0.25</v>
      </c>
    </row>
    <row r="17" spans="2:11" ht="39.950000000000003" customHeight="1" x14ac:dyDescent="0.2">
      <c r="B17" s="167" t="s">
        <v>886</v>
      </c>
      <c r="C17" s="172" t="s">
        <v>887</v>
      </c>
      <c r="D17" s="200" t="s">
        <v>888</v>
      </c>
      <c r="E17" s="180">
        <v>8</v>
      </c>
      <c r="F17" s="115">
        <f t="shared" si="0"/>
        <v>2</v>
      </c>
      <c r="G17" s="115">
        <f t="shared" si="1"/>
        <v>2</v>
      </c>
      <c r="H17" s="115">
        <f t="shared" si="2"/>
        <v>2</v>
      </c>
      <c r="I17" s="115">
        <f t="shared" si="3"/>
        <v>2</v>
      </c>
      <c r="K17" s="115">
        <v>1.5</v>
      </c>
    </row>
    <row r="18" spans="2:11" ht="39.950000000000003" customHeight="1" x14ac:dyDescent="0.2">
      <c r="B18" s="167" t="s">
        <v>680</v>
      </c>
      <c r="C18" s="172" t="s">
        <v>1348</v>
      </c>
      <c r="D18" s="200" t="s">
        <v>681</v>
      </c>
      <c r="E18" s="179">
        <v>1</v>
      </c>
      <c r="F18" s="115">
        <f t="shared" si="0"/>
        <v>0.25</v>
      </c>
      <c r="G18" s="115">
        <f t="shared" si="1"/>
        <v>0.25</v>
      </c>
      <c r="H18" s="115">
        <f t="shared" si="2"/>
        <v>0.25</v>
      </c>
      <c r="I18" s="115">
        <f t="shared" si="3"/>
        <v>0.25</v>
      </c>
      <c r="K18" s="115">
        <v>0.25</v>
      </c>
    </row>
    <row r="19" spans="2:11" ht="39.950000000000003" customHeight="1" x14ac:dyDescent="0.2">
      <c r="B19" s="167" t="s">
        <v>1349</v>
      </c>
      <c r="C19" s="172" t="s">
        <v>683</v>
      </c>
      <c r="D19" s="200" t="s">
        <v>684</v>
      </c>
      <c r="E19" s="179">
        <v>0.35</v>
      </c>
      <c r="F19" s="115">
        <f t="shared" si="0"/>
        <v>8.7499999999999994E-2</v>
      </c>
      <c r="G19" s="115">
        <f t="shared" si="1"/>
        <v>8.7499999999999994E-2</v>
      </c>
      <c r="H19" s="115">
        <f t="shared" si="2"/>
        <v>8.7499999999999994E-2</v>
      </c>
      <c r="I19" s="115">
        <f t="shared" si="3"/>
        <v>8.7499999999999994E-2</v>
      </c>
      <c r="K19" s="115">
        <v>8.7499999999999994E-2</v>
      </c>
    </row>
    <row r="20" spans="2:11" ht="39.950000000000003" customHeight="1" x14ac:dyDescent="0.2">
      <c r="B20" s="167" t="s">
        <v>687</v>
      </c>
      <c r="C20" s="172" t="s">
        <v>688</v>
      </c>
      <c r="D20" s="200" t="s">
        <v>689</v>
      </c>
      <c r="E20" s="179">
        <v>0.3</v>
      </c>
      <c r="F20" s="115">
        <f t="shared" si="0"/>
        <v>7.4999999999999997E-2</v>
      </c>
      <c r="G20" s="115">
        <f t="shared" si="1"/>
        <v>7.4999999999999997E-2</v>
      </c>
      <c r="H20" s="115">
        <f t="shared" si="2"/>
        <v>7.4999999999999997E-2</v>
      </c>
      <c r="I20" s="115">
        <f t="shared" si="3"/>
        <v>7.4999999999999997E-2</v>
      </c>
      <c r="K20" s="115">
        <v>7.4999999999999997E-2</v>
      </c>
    </row>
    <row r="21" spans="2:11" ht="39.950000000000003" customHeight="1" x14ac:dyDescent="0.2">
      <c r="B21" s="167" t="s">
        <v>698</v>
      </c>
      <c r="C21" s="172" t="s">
        <v>697</v>
      </c>
      <c r="D21" s="200" t="s">
        <v>700</v>
      </c>
      <c r="E21" s="179">
        <v>0.4</v>
      </c>
      <c r="F21" s="115">
        <f t="shared" si="0"/>
        <v>0.1</v>
      </c>
      <c r="G21" s="115">
        <f t="shared" si="1"/>
        <v>0.1</v>
      </c>
      <c r="H21" s="115">
        <f t="shared" si="2"/>
        <v>0.1</v>
      </c>
      <c r="I21" s="115">
        <f t="shared" si="3"/>
        <v>0.1</v>
      </c>
      <c r="K21" s="115">
        <v>0.1</v>
      </c>
    </row>
    <row r="22" spans="2:11" ht="39.950000000000003" customHeight="1" x14ac:dyDescent="0.2">
      <c r="B22" s="167" t="s">
        <v>691</v>
      </c>
      <c r="C22" s="172" t="s">
        <v>692</v>
      </c>
      <c r="D22" s="200" t="s">
        <v>693</v>
      </c>
      <c r="E22" s="179">
        <v>0.5</v>
      </c>
      <c r="F22" s="115">
        <f t="shared" si="0"/>
        <v>0.125</v>
      </c>
      <c r="G22" s="115">
        <f t="shared" si="1"/>
        <v>0.125</v>
      </c>
      <c r="H22" s="115">
        <f t="shared" si="2"/>
        <v>0.125</v>
      </c>
      <c r="I22" s="115">
        <f t="shared" si="3"/>
        <v>0.125</v>
      </c>
      <c r="K22" s="115">
        <v>0.125</v>
      </c>
    </row>
    <row r="23" spans="2:11" ht="39.950000000000003" customHeight="1" x14ac:dyDescent="0.2">
      <c r="B23" s="167" t="s">
        <v>694</v>
      </c>
      <c r="C23" s="172" t="s">
        <v>695</v>
      </c>
      <c r="D23" s="200" t="s">
        <v>696</v>
      </c>
      <c r="E23" s="179">
        <v>1</v>
      </c>
      <c r="F23" s="115">
        <f t="shared" si="0"/>
        <v>0.25</v>
      </c>
      <c r="G23" s="115">
        <f t="shared" si="1"/>
        <v>0.25</v>
      </c>
      <c r="H23" s="115">
        <f t="shared" si="2"/>
        <v>0.25</v>
      </c>
      <c r="I23" s="115">
        <f t="shared" si="3"/>
        <v>0.25</v>
      </c>
      <c r="K23" s="115">
        <v>0.25</v>
      </c>
    </row>
    <row r="24" spans="2:11" ht="39.950000000000003" customHeight="1" x14ac:dyDescent="0.2">
      <c r="B24" s="167" t="s">
        <v>698</v>
      </c>
      <c r="C24" s="172" t="s">
        <v>699</v>
      </c>
      <c r="D24" s="200" t="s">
        <v>701</v>
      </c>
      <c r="E24" s="179">
        <v>0.35</v>
      </c>
      <c r="F24" s="115">
        <f t="shared" si="0"/>
        <v>8.7499999999999994E-2</v>
      </c>
      <c r="G24" s="115">
        <f t="shared" si="1"/>
        <v>8.7499999999999994E-2</v>
      </c>
      <c r="H24" s="115">
        <f t="shared" si="2"/>
        <v>8.7499999999999994E-2</v>
      </c>
      <c r="I24" s="115">
        <f t="shared" si="3"/>
        <v>8.7499999999999994E-2</v>
      </c>
      <c r="K24" s="115">
        <v>0.875</v>
      </c>
    </row>
    <row r="25" spans="2:11" ht="39.950000000000003" customHeight="1" x14ac:dyDescent="0.2">
      <c r="B25" s="167" t="s">
        <v>703</v>
      </c>
      <c r="C25" s="172" t="s">
        <v>704</v>
      </c>
      <c r="D25" s="200" t="s">
        <v>705</v>
      </c>
      <c r="E25" s="180">
        <v>2</v>
      </c>
      <c r="F25" s="115">
        <f t="shared" si="0"/>
        <v>0.5</v>
      </c>
      <c r="G25" s="115">
        <f t="shared" si="1"/>
        <v>0.5</v>
      </c>
      <c r="H25" s="115">
        <f t="shared" si="2"/>
        <v>0.5</v>
      </c>
      <c r="I25" s="115">
        <f t="shared" si="3"/>
        <v>0.5</v>
      </c>
      <c r="K25" s="115">
        <v>0.5</v>
      </c>
    </row>
    <row r="26" spans="2:11" ht="39.950000000000003" customHeight="1" x14ac:dyDescent="0.2">
      <c r="B26" s="167" t="s">
        <v>707</v>
      </c>
      <c r="C26" s="167" t="s">
        <v>708</v>
      </c>
      <c r="D26" s="200" t="s">
        <v>709</v>
      </c>
      <c r="E26" s="180">
        <v>1</v>
      </c>
      <c r="F26" s="115">
        <f t="shared" si="0"/>
        <v>0.25</v>
      </c>
      <c r="G26" s="115">
        <f t="shared" si="1"/>
        <v>0.25</v>
      </c>
      <c r="H26" s="115">
        <f t="shared" si="2"/>
        <v>0.25</v>
      </c>
      <c r="I26" s="115">
        <f t="shared" si="3"/>
        <v>0.25</v>
      </c>
      <c r="K26" s="115">
        <v>0.25</v>
      </c>
    </row>
    <row r="27" spans="2:11" ht="39.950000000000003" customHeight="1" x14ac:dyDescent="0.2">
      <c r="B27" s="167" t="s">
        <v>711</v>
      </c>
      <c r="C27" s="167" t="s">
        <v>712</v>
      </c>
      <c r="D27" s="200" t="s">
        <v>713</v>
      </c>
      <c r="E27" s="180">
        <v>100</v>
      </c>
      <c r="F27" s="115">
        <f t="shared" si="0"/>
        <v>25</v>
      </c>
      <c r="G27" s="115">
        <f t="shared" si="1"/>
        <v>25</v>
      </c>
      <c r="H27" s="115">
        <f t="shared" si="2"/>
        <v>25</v>
      </c>
      <c r="I27" s="115">
        <f t="shared" si="3"/>
        <v>25</v>
      </c>
      <c r="K27" s="115">
        <v>20</v>
      </c>
    </row>
    <row r="28" spans="2:11" ht="39.950000000000003" customHeight="1" x14ac:dyDescent="0.2">
      <c r="B28" s="167" t="s">
        <v>711</v>
      </c>
      <c r="C28" s="167" t="s">
        <v>716</v>
      </c>
      <c r="D28" s="200" t="s">
        <v>717</v>
      </c>
      <c r="E28" s="180">
        <v>1</v>
      </c>
      <c r="F28" s="115">
        <f t="shared" si="0"/>
        <v>0.25</v>
      </c>
      <c r="G28" s="115">
        <f t="shared" si="1"/>
        <v>0.25</v>
      </c>
      <c r="H28" s="115">
        <f t="shared" si="2"/>
        <v>0.25</v>
      </c>
      <c r="I28" s="115">
        <f t="shared" si="3"/>
        <v>0.25</v>
      </c>
      <c r="K28" s="115">
        <v>0.25</v>
      </c>
    </row>
    <row r="29" spans="2:11" ht="39.950000000000003" customHeight="1" x14ac:dyDescent="0.2">
      <c r="B29" s="167" t="s">
        <v>721</v>
      </c>
      <c r="C29" s="167" t="s">
        <v>720</v>
      </c>
      <c r="D29" s="200" t="s">
        <v>719</v>
      </c>
      <c r="E29" s="180">
        <v>65</v>
      </c>
      <c r="F29" s="115">
        <f t="shared" si="0"/>
        <v>16.25</v>
      </c>
      <c r="G29" s="115">
        <f t="shared" si="1"/>
        <v>16.25</v>
      </c>
      <c r="H29" s="115">
        <f t="shared" si="2"/>
        <v>16.25</v>
      </c>
      <c r="I29" s="115">
        <f t="shared" si="3"/>
        <v>16.25</v>
      </c>
      <c r="K29" s="115">
        <v>16.2</v>
      </c>
    </row>
    <row r="30" spans="2:11" ht="39.950000000000003" customHeight="1" x14ac:dyDescent="0.2">
      <c r="B30" s="167" t="s">
        <v>722</v>
      </c>
      <c r="C30" s="167" t="s">
        <v>723</v>
      </c>
      <c r="D30" s="200" t="s">
        <v>724</v>
      </c>
      <c r="E30" s="180">
        <v>90</v>
      </c>
      <c r="F30" s="115">
        <f t="shared" si="0"/>
        <v>22.5</v>
      </c>
      <c r="G30" s="115">
        <f t="shared" si="1"/>
        <v>22.5</v>
      </c>
      <c r="H30" s="115">
        <f t="shared" si="2"/>
        <v>22.5</v>
      </c>
      <c r="I30" s="115">
        <f t="shared" si="3"/>
        <v>22.5</v>
      </c>
      <c r="K30" s="115">
        <v>20</v>
      </c>
    </row>
    <row r="31" spans="2:11" ht="39.950000000000003" customHeight="1" x14ac:dyDescent="0.2">
      <c r="B31" s="178" t="s">
        <v>727</v>
      </c>
      <c r="C31" s="178" t="s">
        <v>727</v>
      </c>
      <c r="D31" s="201" t="s">
        <v>727</v>
      </c>
      <c r="E31" s="178" t="s">
        <v>727</v>
      </c>
      <c r="F31" s="178" t="s">
        <v>727</v>
      </c>
      <c r="G31" s="178" t="s">
        <v>727</v>
      </c>
      <c r="H31" s="178" t="s">
        <v>727</v>
      </c>
      <c r="I31" s="178" t="s">
        <v>727</v>
      </c>
      <c r="K31" s="115"/>
    </row>
    <row r="32" spans="2:11" ht="39.950000000000003" customHeight="1" x14ac:dyDescent="0.2">
      <c r="B32" s="167" t="s">
        <v>728</v>
      </c>
      <c r="C32" s="167" t="s">
        <v>729</v>
      </c>
      <c r="D32" s="200" t="s">
        <v>730</v>
      </c>
      <c r="E32" s="180">
        <v>100</v>
      </c>
      <c r="F32" s="115">
        <f t="shared" si="0"/>
        <v>25</v>
      </c>
      <c r="G32" s="115">
        <f t="shared" si="1"/>
        <v>25</v>
      </c>
      <c r="H32" s="115">
        <f t="shared" si="2"/>
        <v>25</v>
      </c>
      <c r="I32" s="115">
        <f t="shared" si="3"/>
        <v>25</v>
      </c>
      <c r="K32" s="115">
        <v>20</v>
      </c>
    </row>
    <row r="33" spans="2:11" ht="39.950000000000003" customHeight="1" x14ac:dyDescent="0.2">
      <c r="B33" s="167" t="s">
        <v>731</v>
      </c>
      <c r="C33" s="167" t="s">
        <v>732</v>
      </c>
      <c r="D33" s="200" t="s">
        <v>733</v>
      </c>
      <c r="E33" s="180">
        <v>1</v>
      </c>
      <c r="F33" s="115">
        <f t="shared" si="0"/>
        <v>0.25</v>
      </c>
      <c r="G33" s="115">
        <f t="shared" si="1"/>
        <v>0.25</v>
      </c>
      <c r="H33" s="115">
        <f t="shared" si="2"/>
        <v>0.25</v>
      </c>
      <c r="I33" s="115">
        <f t="shared" si="3"/>
        <v>0.25</v>
      </c>
      <c r="K33" s="115">
        <v>0.25</v>
      </c>
    </row>
    <row r="34" spans="2:11" ht="39.950000000000003" customHeight="1" x14ac:dyDescent="0.2">
      <c r="B34" s="167" t="s">
        <v>734</v>
      </c>
      <c r="C34" s="167" t="s">
        <v>735</v>
      </c>
      <c r="D34" s="200" t="s">
        <v>736</v>
      </c>
      <c r="E34" s="179">
        <v>0.96</v>
      </c>
      <c r="F34" s="115">
        <f t="shared" si="0"/>
        <v>0.24</v>
      </c>
      <c r="G34" s="115">
        <f t="shared" si="1"/>
        <v>0.24</v>
      </c>
      <c r="H34" s="115">
        <f t="shared" si="2"/>
        <v>0.24</v>
      </c>
      <c r="I34" s="115">
        <f t="shared" si="3"/>
        <v>0.24</v>
      </c>
      <c r="K34" s="115">
        <v>0.24</v>
      </c>
    </row>
    <row r="35" spans="2:11" ht="39.950000000000003" customHeight="1" x14ac:dyDescent="0.2">
      <c r="B35" s="167" t="s">
        <v>737</v>
      </c>
      <c r="C35" s="167" t="s">
        <v>738</v>
      </c>
      <c r="D35" s="200" t="s">
        <v>739</v>
      </c>
      <c r="E35" s="180">
        <v>1</v>
      </c>
      <c r="F35" s="115">
        <f t="shared" si="0"/>
        <v>0.25</v>
      </c>
      <c r="G35" s="115">
        <f t="shared" si="1"/>
        <v>0.25</v>
      </c>
      <c r="H35" s="115">
        <f t="shared" si="2"/>
        <v>0.25</v>
      </c>
      <c r="I35" s="115">
        <f t="shared" si="3"/>
        <v>0.25</v>
      </c>
      <c r="K35" s="115">
        <v>0.25</v>
      </c>
    </row>
    <row r="36" spans="2:11" ht="39.950000000000003" customHeight="1" x14ac:dyDescent="0.2">
      <c r="B36" s="167" t="s">
        <v>740</v>
      </c>
      <c r="C36" s="167" t="s">
        <v>741</v>
      </c>
      <c r="D36" s="200" t="s">
        <v>742</v>
      </c>
      <c r="E36" s="180">
        <v>1</v>
      </c>
      <c r="F36" s="115">
        <f t="shared" si="0"/>
        <v>0.25</v>
      </c>
      <c r="G36" s="115">
        <f t="shared" si="1"/>
        <v>0.25</v>
      </c>
      <c r="H36" s="115">
        <f t="shared" si="2"/>
        <v>0.25</v>
      </c>
      <c r="I36" s="115">
        <f t="shared" si="3"/>
        <v>0.25</v>
      </c>
      <c r="K36" s="115">
        <v>0.25</v>
      </c>
    </row>
    <row r="37" spans="2:11" ht="39.950000000000003" customHeight="1" x14ac:dyDescent="0.2">
      <c r="B37" s="167" t="s">
        <v>743</v>
      </c>
      <c r="C37" s="167" t="s">
        <v>744</v>
      </c>
      <c r="D37" s="200" t="s">
        <v>745</v>
      </c>
      <c r="E37" s="180">
        <v>0</v>
      </c>
      <c r="F37" s="115">
        <f t="shared" si="0"/>
        <v>0</v>
      </c>
      <c r="G37" s="115">
        <f t="shared" si="1"/>
        <v>0</v>
      </c>
      <c r="H37" s="115">
        <f t="shared" si="2"/>
        <v>0</v>
      </c>
      <c r="I37" s="115">
        <f t="shared" si="3"/>
        <v>0</v>
      </c>
      <c r="K37" s="115">
        <v>0</v>
      </c>
    </row>
    <row r="38" spans="2:11" ht="39.950000000000003" customHeight="1" x14ac:dyDescent="0.2">
      <c r="B38" s="167" t="s">
        <v>746</v>
      </c>
      <c r="C38" s="167" t="s">
        <v>747</v>
      </c>
      <c r="D38" s="200" t="s">
        <v>748</v>
      </c>
      <c r="E38" s="182">
        <v>600</v>
      </c>
      <c r="F38" s="115">
        <f t="shared" si="0"/>
        <v>150</v>
      </c>
      <c r="G38" s="115">
        <f t="shared" si="1"/>
        <v>150</v>
      </c>
      <c r="H38" s="115">
        <f t="shared" si="2"/>
        <v>150</v>
      </c>
      <c r="I38" s="115">
        <f t="shared" si="3"/>
        <v>150</v>
      </c>
      <c r="K38" s="115">
        <v>140</v>
      </c>
    </row>
    <row r="39" spans="2:11" ht="39.950000000000003" customHeight="1" x14ac:dyDescent="0.2">
      <c r="B39" s="167" t="s">
        <v>757</v>
      </c>
      <c r="C39" s="167" t="s">
        <v>758</v>
      </c>
      <c r="D39" s="200" t="s">
        <v>759</v>
      </c>
      <c r="E39" s="182">
        <v>140</v>
      </c>
      <c r="F39" s="115">
        <f t="shared" si="0"/>
        <v>35</v>
      </c>
      <c r="G39" s="115">
        <f t="shared" si="1"/>
        <v>35</v>
      </c>
      <c r="H39" s="115">
        <f t="shared" si="2"/>
        <v>35</v>
      </c>
      <c r="I39" s="115">
        <f t="shared" si="3"/>
        <v>35</v>
      </c>
      <c r="K39" s="115">
        <v>30</v>
      </c>
    </row>
    <row r="40" spans="2:11" ht="39.950000000000003" customHeight="1" x14ac:dyDescent="0.2">
      <c r="B40" s="167" t="s">
        <v>761</v>
      </c>
      <c r="C40" s="167" t="s">
        <v>762</v>
      </c>
      <c r="D40" s="200" t="s">
        <v>763</v>
      </c>
      <c r="E40" s="182">
        <v>1</v>
      </c>
      <c r="F40" s="115">
        <f t="shared" si="0"/>
        <v>0.25</v>
      </c>
      <c r="G40" s="115">
        <f t="shared" si="1"/>
        <v>0.25</v>
      </c>
      <c r="H40" s="115">
        <f t="shared" si="2"/>
        <v>0.25</v>
      </c>
      <c r="I40" s="115">
        <f t="shared" si="3"/>
        <v>0.25</v>
      </c>
      <c r="K40" s="115">
        <v>0.25</v>
      </c>
    </row>
    <row r="41" spans="2:11" ht="39.950000000000003" customHeight="1" x14ac:dyDescent="0.2">
      <c r="B41" s="167" t="s">
        <v>765</v>
      </c>
      <c r="C41" s="167" t="s">
        <v>766</v>
      </c>
      <c r="D41" s="200" t="s">
        <v>767</v>
      </c>
      <c r="E41" s="182">
        <v>1</v>
      </c>
      <c r="F41" s="115">
        <f t="shared" si="0"/>
        <v>0.25</v>
      </c>
      <c r="G41" s="115">
        <f t="shared" si="1"/>
        <v>0.25</v>
      </c>
      <c r="H41" s="115">
        <f t="shared" si="2"/>
        <v>0.25</v>
      </c>
      <c r="I41" s="115">
        <f t="shared" si="3"/>
        <v>0.25</v>
      </c>
      <c r="K41" s="115">
        <v>0.25</v>
      </c>
    </row>
    <row r="42" spans="2:11" ht="39.950000000000003" customHeight="1" x14ac:dyDescent="0.2">
      <c r="B42" s="167" t="s">
        <v>769</v>
      </c>
      <c r="C42" s="167" t="s">
        <v>770</v>
      </c>
      <c r="D42" s="200" t="s">
        <v>771</v>
      </c>
      <c r="E42" s="182">
        <v>70</v>
      </c>
      <c r="F42" s="115">
        <f t="shared" si="0"/>
        <v>17.5</v>
      </c>
      <c r="G42" s="115">
        <f t="shared" si="1"/>
        <v>17.5</v>
      </c>
      <c r="H42" s="115">
        <f t="shared" si="2"/>
        <v>17.5</v>
      </c>
      <c r="I42" s="115">
        <f t="shared" si="3"/>
        <v>17.5</v>
      </c>
      <c r="K42" s="115">
        <v>16</v>
      </c>
    </row>
    <row r="43" spans="2:11" ht="39.950000000000003" customHeight="1" x14ac:dyDescent="0.2">
      <c r="B43" s="167" t="s">
        <v>773</v>
      </c>
      <c r="C43" s="167" t="s">
        <v>774</v>
      </c>
      <c r="D43" s="200" t="s">
        <v>775</v>
      </c>
      <c r="E43" s="182">
        <v>1</v>
      </c>
      <c r="F43" s="115">
        <f t="shared" si="0"/>
        <v>0.25</v>
      </c>
      <c r="G43" s="115">
        <f t="shared" si="1"/>
        <v>0.25</v>
      </c>
      <c r="H43" s="115">
        <f t="shared" si="2"/>
        <v>0.25</v>
      </c>
      <c r="I43" s="115">
        <f t="shared" si="3"/>
        <v>0.25</v>
      </c>
      <c r="K43" s="115">
        <v>0.25</v>
      </c>
    </row>
    <row r="44" spans="2:11" ht="39.950000000000003" customHeight="1" x14ac:dyDescent="0.2">
      <c r="B44" s="167" t="s">
        <v>778</v>
      </c>
      <c r="C44" s="167" t="s">
        <v>779</v>
      </c>
      <c r="D44" s="200" t="s">
        <v>780</v>
      </c>
      <c r="E44" s="182">
        <v>20</v>
      </c>
      <c r="F44" s="115">
        <f t="shared" si="0"/>
        <v>5</v>
      </c>
      <c r="G44" s="115">
        <f t="shared" si="1"/>
        <v>5</v>
      </c>
      <c r="H44" s="115">
        <f t="shared" si="2"/>
        <v>5</v>
      </c>
      <c r="I44" s="115">
        <f t="shared" si="3"/>
        <v>5</v>
      </c>
      <c r="K44" s="115">
        <v>4</v>
      </c>
    </row>
    <row r="45" spans="2:11" ht="39.950000000000003" customHeight="1" x14ac:dyDescent="0.2">
      <c r="B45" s="41"/>
      <c r="C45" s="43"/>
      <c r="D45" s="202"/>
      <c r="E45" s="43"/>
      <c r="F45" s="115">
        <f t="shared" si="0"/>
        <v>0</v>
      </c>
      <c r="G45" s="115">
        <f t="shared" si="1"/>
        <v>0</v>
      </c>
      <c r="H45" s="115">
        <f t="shared" si="2"/>
        <v>0</v>
      </c>
      <c r="I45" s="115">
        <f t="shared" si="3"/>
        <v>0</v>
      </c>
      <c r="K45" s="115"/>
    </row>
    <row r="46" spans="2:11" ht="39.950000000000003" customHeight="1" x14ac:dyDescent="0.2">
      <c r="B46" s="41"/>
      <c r="C46" s="43"/>
      <c r="D46" s="202"/>
      <c r="E46" s="43"/>
      <c r="F46" s="115">
        <f t="shared" si="0"/>
        <v>0</v>
      </c>
      <c r="G46" s="115">
        <f t="shared" si="1"/>
        <v>0</v>
      </c>
      <c r="H46" s="115">
        <f t="shared" si="2"/>
        <v>0</v>
      </c>
      <c r="I46" s="115">
        <f t="shared" si="3"/>
        <v>0</v>
      </c>
      <c r="K46" s="115"/>
    </row>
    <row r="47" spans="2:11" ht="39.950000000000003" customHeight="1" x14ac:dyDescent="0.2">
      <c r="B47" s="41"/>
      <c r="C47" s="43"/>
      <c r="D47" s="202"/>
      <c r="E47" s="43"/>
      <c r="F47" s="115">
        <f t="shared" si="0"/>
        <v>0</v>
      </c>
      <c r="G47" s="115">
        <f t="shared" si="1"/>
        <v>0</v>
      </c>
      <c r="H47" s="115">
        <f t="shared" si="2"/>
        <v>0</v>
      </c>
      <c r="I47" s="115">
        <f t="shared" si="3"/>
        <v>0</v>
      </c>
      <c r="K47" s="115"/>
    </row>
    <row r="48" spans="2:11" ht="39.950000000000003" customHeight="1" x14ac:dyDescent="0.2">
      <c r="B48" s="41"/>
      <c r="C48" s="43"/>
      <c r="D48" s="202"/>
      <c r="E48" s="43"/>
      <c r="F48" s="115">
        <f t="shared" si="0"/>
        <v>0</v>
      </c>
      <c r="G48" s="115">
        <f t="shared" si="1"/>
        <v>0</v>
      </c>
      <c r="H48" s="115">
        <f t="shared" si="2"/>
        <v>0</v>
      </c>
      <c r="I48" s="115">
        <f t="shared" si="3"/>
        <v>0</v>
      </c>
      <c r="K48" s="115"/>
    </row>
    <row r="49" spans="2:11" ht="39.950000000000003" customHeight="1" x14ac:dyDescent="0.2">
      <c r="B49" s="167" t="s">
        <v>1350</v>
      </c>
      <c r="C49" s="167" t="s">
        <v>782</v>
      </c>
      <c r="D49" s="200" t="s">
        <v>783</v>
      </c>
      <c r="E49" s="182">
        <v>20</v>
      </c>
      <c r="F49" s="115">
        <f t="shared" si="0"/>
        <v>5</v>
      </c>
      <c r="G49" s="115">
        <f t="shared" si="1"/>
        <v>5</v>
      </c>
      <c r="H49" s="115">
        <f t="shared" si="2"/>
        <v>5</v>
      </c>
      <c r="I49" s="115">
        <f t="shared" si="3"/>
        <v>5</v>
      </c>
      <c r="K49" s="115">
        <v>3</v>
      </c>
    </row>
    <row r="50" spans="2:11" ht="39.950000000000003" customHeight="1" x14ac:dyDescent="0.2">
      <c r="B50" s="167" t="s">
        <v>792</v>
      </c>
      <c r="C50" s="167" t="s">
        <v>793</v>
      </c>
      <c r="D50" s="200" t="s">
        <v>794</v>
      </c>
      <c r="E50" s="182">
        <v>100</v>
      </c>
      <c r="F50" s="115">
        <f t="shared" si="0"/>
        <v>25</v>
      </c>
      <c r="G50" s="115">
        <f t="shared" si="1"/>
        <v>25</v>
      </c>
      <c r="H50" s="115">
        <f t="shared" si="2"/>
        <v>25</v>
      </c>
      <c r="I50" s="115">
        <f t="shared" si="3"/>
        <v>25</v>
      </c>
      <c r="K50" s="115">
        <v>20</v>
      </c>
    </row>
    <row r="51" spans="2:11" ht="39.950000000000003" customHeight="1" x14ac:dyDescent="0.2">
      <c r="B51" s="167" t="s">
        <v>795</v>
      </c>
      <c r="C51" s="167" t="s">
        <v>796</v>
      </c>
      <c r="D51" s="200" t="s">
        <v>797</v>
      </c>
      <c r="E51" s="179">
        <v>0.33</v>
      </c>
      <c r="F51" s="115">
        <f t="shared" si="0"/>
        <v>8.2500000000000004E-2</v>
      </c>
      <c r="G51" s="115">
        <f t="shared" si="1"/>
        <v>8.2500000000000004E-2</v>
      </c>
      <c r="H51" s="115">
        <f t="shared" si="2"/>
        <v>8.2500000000000004E-2</v>
      </c>
      <c r="I51" s="115">
        <f t="shared" si="3"/>
        <v>8.2500000000000004E-2</v>
      </c>
      <c r="K51" s="115">
        <v>0.82499999999999996</v>
      </c>
    </row>
    <row r="52" spans="2:11" ht="39.950000000000003" customHeight="1" x14ac:dyDescent="0.2">
      <c r="B52" s="167" t="s">
        <v>798</v>
      </c>
      <c r="C52" s="167" t="s">
        <v>799</v>
      </c>
      <c r="D52" s="200" t="s">
        <v>800</v>
      </c>
      <c r="E52" s="182">
        <v>7000</v>
      </c>
      <c r="F52" s="115">
        <f t="shared" si="0"/>
        <v>1750</v>
      </c>
      <c r="G52" s="115">
        <f t="shared" si="1"/>
        <v>1750</v>
      </c>
      <c r="H52" s="115">
        <f t="shared" si="2"/>
        <v>1750</v>
      </c>
      <c r="I52" s="115">
        <f t="shared" si="3"/>
        <v>1750</v>
      </c>
      <c r="K52" s="115">
        <v>1700</v>
      </c>
    </row>
    <row r="53" spans="2:11" ht="39.950000000000003" customHeight="1" x14ac:dyDescent="0.2">
      <c r="B53" s="167" t="s">
        <v>801</v>
      </c>
      <c r="C53" s="167" t="s">
        <v>802</v>
      </c>
      <c r="D53" s="200" t="s">
        <v>803</v>
      </c>
      <c r="E53" s="182">
        <v>120</v>
      </c>
      <c r="F53" s="115">
        <f t="shared" si="0"/>
        <v>30</v>
      </c>
      <c r="G53" s="115">
        <f t="shared" si="1"/>
        <v>30</v>
      </c>
      <c r="H53" s="115">
        <f t="shared" si="2"/>
        <v>30</v>
      </c>
      <c r="I53" s="115">
        <f t="shared" si="3"/>
        <v>30</v>
      </c>
      <c r="K53" s="115">
        <v>25</v>
      </c>
    </row>
    <row r="54" spans="2:11" ht="39.950000000000003" customHeight="1" x14ac:dyDescent="0.2">
      <c r="B54" s="167" t="s">
        <v>804</v>
      </c>
      <c r="C54" s="167" t="s">
        <v>805</v>
      </c>
      <c r="D54" s="200" t="s">
        <v>806</v>
      </c>
      <c r="E54" s="179">
        <v>0.81730000000000003</v>
      </c>
      <c r="F54" s="115">
        <f t="shared" si="0"/>
        <v>0.20432500000000001</v>
      </c>
      <c r="G54" s="115">
        <f t="shared" si="1"/>
        <v>0.20432500000000001</v>
      </c>
      <c r="H54" s="115">
        <f t="shared" si="2"/>
        <v>0.20432500000000001</v>
      </c>
      <c r="I54" s="115">
        <f t="shared" si="3"/>
        <v>0.20432500000000001</v>
      </c>
      <c r="K54" s="115">
        <v>0.20432500000000001</v>
      </c>
    </row>
    <row r="55" spans="2:11" ht="39.950000000000003" customHeight="1" x14ac:dyDescent="0.2">
      <c r="B55" s="167" t="s">
        <v>807</v>
      </c>
      <c r="C55" s="167" t="s">
        <v>1351</v>
      </c>
      <c r="D55" s="200" t="s">
        <v>808</v>
      </c>
      <c r="E55" s="182">
        <v>0</v>
      </c>
      <c r="F55" s="115">
        <f t="shared" si="0"/>
        <v>0</v>
      </c>
      <c r="G55" s="115">
        <f t="shared" si="1"/>
        <v>0</v>
      </c>
      <c r="H55" s="115">
        <f t="shared" si="2"/>
        <v>0</v>
      </c>
      <c r="I55" s="115">
        <f t="shared" si="3"/>
        <v>0</v>
      </c>
      <c r="K55" s="115">
        <v>0</v>
      </c>
    </row>
    <row r="56" spans="2:11" ht="39.950000000000003" customHeight="1" x14ac:dyDescent="0.2">
      <c r="B56" s="167" t="s">
        <v>809</v>
      </c>
      <c r="C56" s="167" t="s">
        <v>810</v>
      </c>
      <c r="D56" s="200" t="s">
        <v>811</v>
      </c>
      <c r="E56" s="182">
        <v>0</v>
      </c>
      <c r="F56" s="115">
        <f t="shared" si="0"/>
        <v>0</v>
      </c>
      <c r="G56" s="115">
        <f t="shared" si="1"/>
        <v>0</v>
      </c>
      <c r="H56" s="115">
        <f t="shared" si="2"/>
        <v>0</v>
      </c>
      <c r="I56" s="115">
        <f t="shared" si="3"/>
        <v>0</v>
      </c>
      <c r="K56" s="115">
        <v>0</v>
      </c>
    </row>
    <row r="57" spans="2:11" ht="39.950000000000003" customHeight="1" x14ac:dyDescent="0.2">
      <c r="B57" s="167" t="s">
        <v>812</v>
      </c>
      <c r="C57" s="167" t="s">
        <v>813</v>
      </c>
      <c r="D57" s="200" t="s">
        <v>814</v>
      </c>
      <c r="E57" s="182">
        <v>50</v>
      </c>
      <c r="F57" s="115">
        <f t="shared" si="0"/>
        <v>12.5</v>
      </c>
      <c r="G57" s="115">
        <f t="shared" si="1"/>
        <v>12.5</v>
      </c>
      <c r="H57" s="115">
        <f t="shared" si="2"/>
        <v>12.5</v>
      </c>
      <c r="I57" s="115">
        <f t="shared" si="3"/>
        <v>12.5</v>
      </c>
      <c r="K57" s="115">
        <v>10</v>
      </c>
    </row>
    <row r="58" spans="2:11" ht="39.950000000000003" customHeight="1" x14ac:dyDescent="0.2">
      <c r="B58" s="167" t="s">
        <v>1352</v>
      </c>
      <c r="C58" s="167" t="s">
        <v>867</v>
      </c>
      <c r="D58" s="200" t="s">
        <v>868</v>
      </c>
      <c r="E58" s="182">
        <v>2</v>
      </c>
      <c r="F58" s="115">
        <f t="shared" si="0"/>
        <v>0.5</v>
      </c>
      <c r="G58" s="115">
        <f t="shared" si="1"/>
        <v>0.5</v>
      </c>
      <c r="H58" s="115">
        <f t="shared" si="2"/>
        <v>0.5</v>
      </c>
      <c r="I58" s="115">
        <f t="shared" si="3"/>
        <v>0.5</v>
      </c>
      <c r="K58" s="115">
        <v>0.5</v>
      </c>
    </row>
    <row r="59" spans="2:11" ht="39.950000000000003" customHeight="1" x14ac:dyDescent="0.2">
      <c r="B59" s="167" t="s">
        <v>869</v>
      </c>
      <c r="C59" s="167" t="s">
        <v>870</v>
      </c>
      <c r="D59" s="200" t="s">
        <v>871</v>
      </c>
      <c r="E59" s="182">
        <v>1</v>
      </c>
      <c r="F59" s="115">
        <f t="shared" si="0"/>
        <v>0.25</v>
      </c>
      <c r="G59" s="115">
        <f t="shared" si="1"/>
        <v>0.25</v>
      </c>
      <c r="H59" s="115">
        <f t="shared" si="2"/>
        <v>0.25</v>
      </c>
      <c r="I59" s="115">
        <f t="shared" si="3"/>
        <v>0.25</v>
      </c>
      <c r="K59" s="115">
        <v>2.5000000000000001E-2</v>
      </c>
    </row>
    <row r="60" spans="2:11" ht="39.950000000000003" customHeight="1" x14ac:dyDescent="0.2">
      <c r="B60" s="167" t="s">
        <v>1353</v>
      </c>
      <c r="C60" s="167" t="s">
        <v>1354</v>
      </c>
      <c r="D60" s="200" t="s">
        <v>872</v>
      </c>
      <c r="E60" s="182">
        <v>1</v>
      </c>
      <c r="F60" s="115">
        <f t="shared" si="0"/>
        <v>0.25</v>
      </c>
      <c r="G60" s="115">
        <f t="shared" si="1"/>
        <v>0.25</v>
      </c>
      <c r="H60" s="115">
        <f t="shared" si="2"/>
        <v>0.25</v>
      </c>
      <c r="I60" s="115">
        <f t="shared" si="3"/>
        <v>0.25</v>
      </c>
      <c r="K60" s="115">
        <v>0.25</v>
      </c>
    </row>
    <row r="61" spans="2:11" ht="39.950000000000003" customHeight="1" x14ac:dyDescent="0.2">
      <c r="B61" s="167" t="s">
        <v>873</v>
      </c>
      <c r="C61" s="167" t="s">
        <v>874</v>
      </c>
      <c r="D61" s="200" t="s">
        <v>875</v>
      </c>
      <c r="E61" s="182">
        <v>1</v>
      </c>
      <c r="F61" s="115">
        <f t="shared" si="0"/>
        <v>0.25</v>
      </c>
      <c r="G61" s="115">
        <f t="shared" si="1"/>
        <v>0.25</v>
      </c>
      <c r="H61" s="115">
        <f t="shared" si="2"/>
        <v>0.25</v>
      </c>
      <c r="I61" s="115">
        <f t="shared" si="3"/>
        <v>0.25</v>
      </c>
      <c r="K61" s="115">
        <v>0.25</v>
      </c>
    </row>
    <row r="62" spans="2:11" ht="39.950000000000003" customHeight="1" x14ac:dyDescent="0.2">
      <c r="B62" s="167" t="s">
        <v>876</v>
      </c>
      <c r="C62" s="167" t="s">
        <v>877</v>
      </c>
      <c r="D62" s="200" t="s">
        <v>878</v>
      </c>
      <c r="E62" s="182">
        <v>2</v>
      </c>
      <c r="F62" s="115">
        <f t="shared" si="0"/>
        <v>0.5</v>
      </c>
      <c r="G62" s="115">
        <f t="shared" si="1"/>
        <v>0.5</v>
      </c>
      <c r="H62" s="115">
        <f t="shared" si="2"/>
        <v>0.5</v>
      </c>
      <c r="I62" s="115">
        <f t="shared" si="3"/>
        <v>0.5</v>
      </c>
      <c r="K62" s="115">
        <v>0.5</v>
      </c>
    </row>
    <row r="63" spans="2:11" ht="39.950000000000003" customHeight="1" x14ac:dyDescent="0.2">
      <c r="B63" s="167" t="s">
        <v>1355</v>
      </c>
      <c r="C63" s="167" t="s">
        <v>879</v>
      </c>
      <c r="D63" s="200" t="s">
        <v>880</v>
      </c>
      <c r="E63" s="182">
        <v>1</v>
      </c>
      <c r="F63" s="115">
        <f t="shared" si="0"/>
        <v>0.25</v>
      </c>
      <c r="G63" s="115">
        <f t="shared" si="1"/>
        <v>0.25</v>
      </c>
      <c r="H63" s="115">
        <f t="shared" si="2"/>
        <v>0.25</v>
      </c>
      <c r="I63" s="115">
        <f t="shared" si="3"/>
        <v>0.25</v>
      </c>
      <c r="K63" s="115">
        <v>0.25</v>
      </c>
    </row>
    <row r="64" spans="2:11" ht="39.950000000000003" customHeight="1" x14ac:dyDescent="0.2">
      <c r="B64" s="167" t="s">
        <v>829</v>
      </c>
      <c r="C64" s="167" t="s">
        <v>830</v>
      </c>
      <c r="D64" s="200" t="s">
        <v>831</v>
      </c>
      <c r="E64" s="182">
        <v>90</v>
      </c>
      <c r="F64" s="115">
        <f t="shared" si="0"/>
        <v>22.5</v>
      </c>
      <c r="G64" s="115">
        <f t="shared" si="1"/>
        <v>22.5</v>
      </c>
      <c r="H64" s="115">
        <f t="shared" si="2"/>
        <v>22.5</v>
      </c>
      <c r="I64" s="115">
        <f t="shared" si="3"/>
        <v>22.5</v>
      </c>
      <c r="K64" s="115">
        <v>20</v>
      </c>
    </row>
    <row r="65" spans="2:11" ht="39.950000000000003" customHeight="1" x14ac:dyDescent="0.2">
      <c r="B65" s="175" t="s">
        <v>832</v>
      </c>
      <c r="C65" s="167" t="s">
        <v>833</v>
      </c>
      <c r="D65" s="200" t="s">
        <v>834</v>
      </c>
      <c r="E65" s="183" t="s">
        <v>835</v>
      </c>
      <c r="F65" s="115" t="e">
        <f t="shared" si="0"/>
        <v>#VALUE!</v>
      </c>
      <c r="G65" s="115" t="e">
        <f t="shared" si="1"/>
        <v>#VALUE!</v>
      </c>
      <c r="H65" s="115" t="e">
        <f t="shared" si="2"/>
        <v>#VALUE!</v>
      </c>
      <c r="I65" s="115" t="e">
        <f t="shared" si="3"/>
        <v>#VALUE!</v>
      </c>
      <c r="K65" s="115"/>
    </row>
    <row r="66" spans="2:11" ht="39.950000000000003" customHeight="1" x14ac:dyDescent="0.2">
      <c r="B66" s="177">
        <v>0.67</v>
      </c>
      <c r="C66" s="167" t="s">
        <v>836</v>
      </c>
      <c r="D66" s="200" t="s">
        <v>837</v>
      </c>
      <c r="E66" s="179">
        <v>0.3</v>
      </c>
      <c r="F66" s="115">
        <f t="shared" si="0"/>
        <v>7.4999999999999997E-2</v>
      </c>
      <c r="G66" s="115">
        <f t="shared" si="1"/>
        <v>7.4999999999999997E-2</v>
      </c>
      <c r="H66" s="115">
        <f t="shared" si="2"/>
        <v>7.4999999999999997E-2</v>
      </c>
      <c r="I66" s="115">
        <f t="shared" si="3"/>
        <v>7.4999999999999997E-2</v>
      </c>
      <c r="K66" s="115">
        <v>7.4999999999999997E-2</v>
      </c>
    </row>
    <row r="67" spans="2:11" ht="39.950000000000003" customHeight="1" x14ac:dyDescent="0.2">
      <c r="B67" s="176" t="s">
        <v>838</v>
      </c>
      <c r="C67" s="167" t="s">
        <v>839</v>
      </c>
      <c r="D67" s="200" t="s">
        <v>840</v>
      </c>
      <c r="E67" s="179">
        <v>0.113</v>
      </c>
      <c r="F67" s="115">
        <f t="shared" ref="F67:F118" si="4">+E67/4</f>
        <v>2.8250000000000001E-2</v>
      </c>
      <c r="G67" s="115">
        <f t="shared" ref="G67:G118" si="5">+E67/4</f>
        <v>2.8250000000000001E-2</v>
      </c>
      <c r="H67" s="115">
        <f t="shared" ref="H67:H118" si="6">+E67/4</f>
        <v>2.8250000000000001E-2</v>
      </c>
      <c r="I67" s="115">
        <f t="shared" ref="I67:I118" si="7">+E67/4</f>
        <v>2.8250000000000001E-2</v>
      </c>
      <c r="K67" s="115">
        <v>0.28499999999999998</v>
      </c>
    </row>
    <row r="68" spans="2:11" ht="39.950000000000003" customHeight="1" x14ac:dyDescent="0.2">
      <c r="B68" s="167" t="s">
        <v>841</v>
      </c>
      <c r="C68" s="167" t="s">
        <v>842</v>
      </c>
      <c r="D68" s="200" t="s">
        <v>843</v>
      </c>
      <c r="E68" s="179">
        <v>0.66</v>
      </c>
      <c r="F68" s="115">
        <f t="shared" si="4"/>
        <v>0.16500000000000001</v>
      </c>
      <c r="G68" s="115">
        <f t="shared" si="5"/>
        <v>0.16500000000000001</v>
      </c>
      <c r="H68" s="115">
        <f t="shared" si="6"/>
        <v>0.16500000000000001</v>
      </c>
      <c r="I68" s="115">
        <f t="shared" si="7"/>
        <v>0.16500000000000001</v>
      </c>
      <c r="K68" s="115">
        <v>0.16500000000000001</v>
      </c>
    </row>
    <row r="69" spans="2:11" ht="39.950000000000003" customHeight="1" x14ac:dyDescent="0.2">
      <c r="B69" s="167" t="s">
        <v>844</v>
      </c>
      <c r="C69" s="167" t="s">
        <v>845</v>
      </c>
      <c r="D69" s="200" t="s">
        <v>846</v>
      </c>
      <c r="E69" s="182">
        <v>18000</v>
      </c>
      <c r="F69" s="115">
        <f t="shared" si="4"/>
        <v>4500</v>
      </c>
      <c r="G69" s="115">
        <f t="shared" si="5"/>
        <v>4500</v>
      </c>
      <c r="H69" s="115">
        <f t="shared" si="6"/>
        <v>4500</v>
      </c>
      <c r="I69" s="115">
        <f t="shared" si="7"/>
        <v>4500</v>
      </c>
      <c r="K69" s="115">
        <v>3000</v>
      </c>
    </row>
    <row r="70" spans="2:11" ht="39.950000000000003" customHeight="1" x14ac:dyDescent="0.2">
      <c r="B70" s="167" t="s">
        <v>847</v>
      </c>
      <c r="C70" s="167" t="s">
        <v>848</v>
      </c>
      <c r="D70" s="200" t="s">
        <v>849</v>
      </c>
      <c r="E70" s="179">
        <v>1</v>
      </c>
      <c r="F70" s="115">
        <f t="shared" si="4"/>
        <v>0.25</v>
      </c>
      <c r="G70" s="115">
        <f t="shared" si="5"/>
        <v>0.25</v>
      </c>
      <c r="H70" s="115">
        <f t="shared" si="6"/>
        <v>0.25</v>
      </c>
      <c r="I70" s="115">
        <f t="shared" si="7"/>
        <v>0.25</v>
      </c>
      <c r="K70" s="115">
        <v>0.25</v>
      </c>
    </row>
    <row r="71" spans="2:11" ht="39.950000000000003" customHeight="1" x14ac:dyDescent="0.2">
      <c r="B71" s="167" t="s">
        <v>850</v>
      </c>
      <c r="C71" s="167" t="s">
        <v>851</v>
      </c>
      <c r="D71" s="200" t="s">
        <v>852</v>
      </c>
      <c r="E71" s="179">
        <v>1</v>
      </c>
      <c r="F71" s="115">
        <f t="shared" si="4"/>
        <v>0.25</v>
      </c>
      <c r="G71" s="115">
        <f t="shared" si="5"/>
        <v>0.25</v>
      </c>
      <c r="H71" s="115">
        <f t="shared" si="6"/>
        <v>0.25</v>
      </c>
      <c r="I71" s="115">
        <f t="shared" si="7"/>
        <v>0.25</v>
      </c>
      <c r="K71" s="115">
        <v>0.25</v>
      </c>
    </row>
    <row r="72" spans="2:11" ht="39.950000000000003" customHeight="1" x14ac:dyDescent="0.2">
      <c r="B72" s="167" t="s">
        <v>853</v>
      </c>
      <c r="C72" s="167" t="s">
        <v>854</v>
      </c>
      <c r="D72" s="200" t="s">
        <v>855</v>
      </c>
      <c r="E72" s="179">
        <v>0.2</v>
      </c>
      <c r="F72" s="115">
        <f t="shared" si="4"/>
        <v>0.05</v>
      </c>
      <c r="G72" s="115">
        <f t="shared" si="5"/>
        <v>0.05</v>
      </c>
      <c r="H72" s="115">
        <f t="shared" si="6"/>
        <v>0.05</v>
      </c>
      <c r="I72" s="115">
        <f t="shared" si="7"/>
        <v>0.05</v>
      </c>
      <c r="K72" s="115">
        <v>0.05</v>
      </c>
    </row>
    <row r="73" spans="2:11" ht="39.950000000000003" customHeight="1" x14ac:dyDescent="0.2">
      <c r="B73" s="167" t="s">
        <v>853</v>
      </c>
      <c r="C73" s="167" t="s">
        <v>854</v>
      </c>
      <c r="D73" s="200" t="s">
        <v>855</v>
      </c>
      <c r="E73" s="179">
        <v>0.4</v>
      </c>
      <c r="F73" s="115">
        <f t="shared" si="4"/>
        <v>0.1</v>
      </c>
      <c r="G73" s="115">
        <f t="shared" si="5"/>
        <v>0.1</v>
      </c>
      <c r="H73" s="115">
        <f t="shared" si="6"/>
        <v>0.1</v>
      </c>
      <c r="I73" s="115">
        <f t="shared" si="7"/>
        <v>0.1</v>
      </c>
      <c r="K73" s="115">
        <v>0.1</v>
      </c>
    </row>
    <row r="74" spans="2:11" ht="39.950000000000003" customHeight="1" x14ac:dyDescent="0.2">
      <c r="B74" s="167" t="s">
        <v>853</v>
      </c>
      <c r="C74" s="167" t="s">
        <v>854</v>
      </c>
      <c r="D74" s="200" t="s">
        <v>855</v>
      </c>
      <c r="E74" s="179">
        <v>0.4</v>
      </c>
      <c r="F74" s="115">
        <f t="shared" si="4"/>
        <v>0.1</v>
      </c>
      <c r="G74" s="115">
        <f t="shared" si="5"/>
        <v>0.1</v>
      </c>
      <c r="H74" s="115">
        <f t="shared" si="6"/>
        <v>0.1</v>
      </c>
      <c r="I74" s="115">
        <f t="shared" si="7"/>
        <v>0.1</v>
      </c>
      <c r="K74" s="115">
        <v>0.1</v>
      </c>
    </row>
    <row r="75" spans="2:11" ht="39.950000000000003" customHeight="1" x14ac:dyDescent="0.2">
      <c r="B75" s="167" t="s">
        <v>853</v>
      </c>
      <c r="C75" s="167" t="s">
        <v>854</v>
      </c>
      <c r="D75" s="200" t="s">
        <v>855</v>
      </c>
      <c r="E75" s="179">
        <v>0.4</v>
      </c>
      <c r="F75" s="115">
        <f t="shared" si="4"/>
        <v>0.1</v>
      </c>
      <c r="G75" s="115">
        <f t="shared" si="5"/>
        <v>0.1</v>
      </c>
      <c r="H75" s="115">
        <f t="shared" si="6"/>
        <v>0.1</v>
      </c>
      <c r="I75" s="115">
        <f t="shared" si="7"/>
        <v>0.1</v>
      </c>
      <c r="K75" s="115">
        <v>0.01</v>
      </c>
    </row>
    <row r="76" spans="2:11" ht="39.950000000000003" customHeight="1" x14ac:dyDescent="0.2">
      <c r="B76" s="167" t="s">
        <v>856</v>
      </c>
      <c r="C76" s="167" t="s">
        <v>857</v>
      </c>
      <c r="D76" s="200" t="s">
        <v>858</v>
      </c>
      <c r="E76" s="182">
        <v>1</v>
      </c>
      <c r="F76" s="115">
        <f t="shared" si="4"/>
        <v>0.25</v>
      </c>
      <c r="G76" s="115">
        <f t="shared" si="5"/>
        <v>0.25</v>
      </c>
      <c r="H76" s="115">
        <f t="shared" si="6"/>
        <v>0.25</v>
      </c>
      <c r="I76" s="115">
        <f t="shared" si="7"/>
        <v>0.25</v>
      </c>
      <c r="K76" s="115">
        <v>0.25</v>
      </c>
    </row>
    <row r="77" spans="2:11" ht="39.950000000000003" customHeight="1" x14ac:dyDescent="0.2">
      <c r="B77" s="167" t="s">
        <v>902</v>
      </c>
      <c r="C77" s="167" t="s">
        <v>903</v>
      </c>
      <c r="D77" s="200" t="s">
        <v>904</v>
      </c>
      <c r="E77" s="182">
        <v>5</v>
      </c>
      <c r="F77" s="115">
        <f t="shared" si="4"/>
        <v>1.25</v>
      </c>
      <c r="G77" s="115">
        <f t="shared" si="5"/>
        <v>1.25</v>
      </c>
      <c r="H77" s="115">
        <f t="shared" si="6"/>
        <v>1.25</v>
      </c>
      <c r="I77" s="115">
        <f t="shared" si="7"/>
        <v>1.25</v>
      </c>
      <c r="K77" s="115">
        <v>1.25</v>
      </c>
    </row>
    <row r="78" spans="2:11" ht="39.950000000000003" customHeight="1" x14ac:dyDescent="0.2">
      <c r="B78" s="167" t="s">
        <v>902</v>
      </c>
      <c r="C78" s="167" t="s">
        <v>903</v>
      </c>
      <c r="D78" s="200" t="s">
        <v>904</v>
      </c>
      <c r="E78" s="182">
        <v>5</v>
      </c>
      <c r="F78" s="115">
        <f t="shared" si="4"/>
        <v>1.25</v>
      </c>
      <c r="G78" s="115">
        <f t="shared" si="5"/>
        <v>1.25</v>
      </c>
      <c r="H78" s="115">
        <f t="shared" si="6"/>
        <v>1.25</v>
      </c>
      <c r="I78" s="115">
        <f t="shared" si="7"/>
        <v>1.25</v>
      </c>
      <c r="K78" s="115">
        <v>1.25</v>
      </c>
    </row>
    <row r="79" spans="2:11" ht="39.950000000000003" customHeight="1" x14ac:dyDescent="0.2">
      <c r="B79" s="167" t="s">
        <v>905</v>
      </c>
      <c r="C79" s="167" t="s">
        <v>906</v>
      </c>
      <c r="D79" s="200" t="s">
        <v>907</v>
      </c>
      <c r="E79" s="182">
        <v>1</v>
      </c>
      <c r="F79" s="115">
        <f t="shared" si="4"/>
        <v>0.25</v>
      </c>
      <c r="G79" s="115">
        <f t="shared" si="5"/>
        <v>0.25</v>
      </c>
      <c r="H79" s="115">
        <f t="shared" si="6"/>
        <v>0.25</v>
      </c>
      <c r="I79" s="115">
        <f t="shared" si="7"/>
        <v>0.25</v>
      </c>
      <c r="K79" s="115">
        <v>0.25</v>
      </c>
    </row>
    <row r="80" spans="2:11" ht="39.950000000000003" customHeight="1" x14ac:dyDescent="0.2">
      <c r="B80" s="167" t="s">
        <v>908</v>
      </c>
      <c r="C80" s="167" t="s">
        <v>909</v>
      </c>
      <c r="D80" s="200" t="s">
        <v>910</v>
      </c>
      <c r="E80" s="179">
        <v>0.1</v>
      </c>
      <c r="F80" s="115">
        <f t="shared" si="4"/>
        <v>2.5000000000000001E-2</v>
      </c>
      <c r="G80" s="115">
        <f t="shared" si="5"/>
        <v>2.5000000000000001E-2</v>
      </c>
      <c r="H80" s="115">
        <f t="shared" si="6"/>
        <v>2.5000000000000001E-2</v>
      </c>
      <c r="I80" s="115">
        <f t="shared" si="7"/>
        <v>2.5000000000000001E-2</v>
      </c>
      <c r="K80" s="115">
        <v>2.5000000000000001E-2</v>
      </c>
    </row>
    <row r="81" spans="2:11" ht="39.950000000000003" customHeight="1" x14ac:dyDescent="0.2">
      <c r="B81" s="167" t="s">
        <v>911</v>
      </c>
      <c r="C81" s="167" t="s">
        <v>912</v>
      </c>
      <c r="D81" s="200" t="s">
        <v>913</v>
      </c>
      <c r="E81" s="179">
        <v>1</v>
      </c>
      <c r="F81" s="115">
        <f t="shared" si="4"/>
        <v>0.25</v>
      </c>
      <c r="G81" s="115">
        <f t="shared" si="5"/>
        <v>0.25</v>
      </c>
      <c r="H81" s="115">
        <f t="shared" si="6"/>
        <v>0.25</v>
      </c>
      <c r="I81" s="115">
        <f t="shared" si="7"/>
        <v>0.25</v>
      </c>
      <c r="K81" s="115">
        <v>0.25</v>
      </c>
    </row>
    <row r="82" spans="2:11" ht="39.950000000000003" customHeight="1" x14ac:dyDescent="0.2">
      <c r="B82" s="167" t="s">
        <v>914</v>
      </c>
      <c r="C82" s="167" t="s">
        <v>915</v>
      </c>
      <c r="D82" s="200" t="s">
        <v>916</v>
      </c>
      <c r="E82" s="179">
        <v>1</v>
      </c>
      <c r="F82" s="115">
        <f t="shared" si="4"/>
        <v>0.25</v>
      </c>
      <c r="G82" s="115">
        <f t="shared" si="5"/>
        <v>0.25</v>
      </c>
      <c r="H82" s="115">
        <f t="shared" si="6"/>
        <v>0.25</v>
      </c>
      <c r="I82" s="115">
        <f t="shared" si="7"/>
        <v>0.25</v>
      </c>
      <c r="K82" s="115">
        <v>0.25</v>
      </c>
    </row>
    <row r="83" spans="2:11" ht="39.950000000000003" customHeight="1" x14ac:dyDescent="0.2">
      <c r="B83" s="167" t="s">
        <v>917</v>
      </c>
      <c r="C83" s="167" t="s">
        <v>918</v>
      </c>
      <c r="D83" s="200" t="s">
        <v>919</v>
      </c>
      <c r="E83" s="179">
        <v>1</v>
      </c>
      <c r="F83" s="115">
        <f t="shared" si="4"/>
        <v>0.25</v>
      </c>
      <c r="G83" s="115">
        <f t="shared" si="5"/>
        <v>0.25</v>
      </c>
      <c r="H83" s="115">
        <f t="shared" si="6"/>
        <v>0.25</v>
      </c>
      <c r="I83" s="115">
        <f t="shared" si="7"/>
        <v>0.25</v>
      </c>
      <c r="K83" s="115">
        <v>0.25</v>
      </c>
    </row>
    <row r="84" spans="2:11" ht="39.950000000000003" customHeight="1" x14ac:dyDescent="0.2">
      <c r="B84" s="167" t="s">
        <v>920</v>
      </c>
      <c r="C84" s="167" t="s">
        <v>921</v>
      </c>
      <c r="D84" s="200" t="s">
        <v>922</v>
      </c>
      <c r="E84" s="182">
        <v>39</v>
      </c>
      <c r="F84" s="115">
        <f t="shared" si="4"/>
        <v>9.75</v>
      </c>
      <c r="G84" s="115">
        <f t="shared" si="5"/>
        <v>9.75</v>
      </c>
      <c r="H84" s="115">
        <f t="shared" si="6"/>
        <v>9.75</v>
      </c>
      <c r="I84" s="115">
        <f t="shared" si="7"/>
        <v>9.75</v>
      </c>
      <c r="K84" s="115">
        <v>9.75</v>
      </c>
    </row>
    <row r="85" spans="2:11" ht="39.950000000000003" customHeight="1" x14ac:dyDescent="0.2">
      <c r="B85" s="167" t="s">
        <v>923</v>
      </c>
      <c r="C85" s="167" t="s">
        <v>924</v>
      </c>
      <c r="D85" s="200" t="s">
        <v>925</v>
      </c>
      <c r="E85" s="182">
        <v>45</v>
      </c>
      <c r="F85" s="115">
        <f t="shared" si="4"/>
        <v>11.25</v>
      </c>
      <c r="G85" s="115">
        <f t="shared" si="5"/>
        <v>11.25</v>
      </c>
      <c r="H85" s="115">
        <f t="shared" si="6"/>
        <v>11.25</v>
      </c>
      <c r="I85" s="115">
        <f t="shared" si="7"/>
        <v>11.25</v>
      </c>
      <c r="K85" s="115">
        <v>5</v>
      </c>
    </row>
    <row r="86" spans="2:11" ht="39.950000000000003" customHeight="1" x14ac:dyDescent="0.2">
      <c r="B86" s="167" t="s">
        <v>926</v>
      </c>
      <c r="C86" s="167" t="s">
        <v>927</v>
      </c>
      <c r="D86" s="200" t="s">
        <v>928</v>
      </c>
      <c r="E86" s="182">
        <v>54</v>
      </c>
      <c r="F86" s="115">
        <f t="shared" si="4"/>
        <v>13.5</v>
      </c>
      <c r="G86" s="115">
        <f t="shared" si="5"/>
        <v>13.5</v>
      </c>
      <c r="H86" s="115">
        <f t="shared" si="6"/>
        <v>13.5</v>
      </c>
      <c r="I86" s="115">
        <f t="shared" si="7"/>
        <v>13.5</v>
      </c>
      <c r="K86" s="115">
        <v>11</v>
      </c>
    </row>
    <row r="87" spans="2:11" ht="39.950000000000003" customHeight="1" x14ac:dyDescent="0.2">
      <c r="B87" s="167" t="s">
        <v>1336</v>
      </c>
      <c r="C87" s="167" t="s">
        <v>929</v>
      </c>
      <c r="D87" s="200" t="s">
        <v>930</v>
      </c>
      <c r="E87" s="182">
        <v>2</v>
      </c>
      <c r="F87" s="115">
        <f t="shared" si="4"/>
        <v>0.5</v>
      </c>
      <c r="G87" s="115">
        <f t="shared" si="5"/>
        <v>0.5</v>
      </c>
      <c r="H87" s="115">
        <f t="shared" si="6"/>
        <v>0.5</v>
      </c>
      <c r="I87" s="115">
        <f t="shared" si="7"/>
        <v>0.5</v>
      </c>
      <c r="K87" s="115">
        <v>0.5</v>
      </c>
    </row>
    <row r="88" spans="2:11" ht="39.950000000000003" customHeight="1" x14ac:dyDescent="0.2">
      <c r="B88" s="167" t="s">
        <v>931</v>
      </c>
      <c r="C88" s="167" t="s">
        <v>932</v>
      </c>
      <c r="D88" s="200" t="s">
        <v>933</v>
      </c>
      <c r="E88" s="182">
        <v>2</v>
      </c>
      <c r="F88" s="115">
        <f t="shared" si="4"/>
        <v>0.5</v>
      </c>
      <c r="G88" s="115">
        <f t="shared" si="5"/>
        <v>0.5</v>
      </c>
      <c r="H88" s="115">
        <f t="shared" si="6"/>
        <v>0.5</v>
      </c>
      <c r="I88" s="115">
        <f t="shared" si="7"/>
        <v>0.5</v>
      </c>
      <c r="K88" s="115">
        <v>0.3</v>
      </c>
    </row>
    <row r="89" spans="2:11" ht="39.950000000000003" customHeight="1" x14ac:dyDescent="0.2">
      <c r="B89" s="167" t="s">
        <v>934</v>
      </c>
      <c r="C89" s="167" t="s">
        <v>935</v>
      </c>
      <c r="D89" s="200" t="s">
        <v>936</v>
      </c>
      <c r="E89" s="182">
        <v>2</v>
      </c>
      <c r="F89" s="115">
        <f t="shared" si="4"/>
        <v>0.5</v>
      </c>
      <c r="G89" s="115">
        <f t="shared" si="5"/>
        <v>0.5</v>
      </c>
      <c r="H89" s="115">
        <f t="shared" si="6"/>
        <v>0.5</v>
      </c>
      <c r="I89" s="115">
        <f t="shared" si="7"/>
        <v>0.5</v>
      </c>
      <c r="K89" s="115">
        <v>0.5</v>
      </c>
    </row>
    <row r="90" spans="2:11" ht="39.950000000000003" customHeight="1" x14ac:dyDescent="0.2">
      <c r="B90" s="167" t="s">
        <v>937</v>
      </c>
      <c r="C90" s="167" t="s">
        <v>938</v>
      </c>
      <c r="D90" s="200" t="s">
        <v>939</v>
      </c>
      <c r="E90" s="182">
        <v>1</v>
      </c>
      <c r="F90" s="115">
        <f t="shared" si="4"/>
        <v>0.25</v>
      </c>
      <c r="G90" s="115">
        <f t="shared" si="5"/>
        <v>0.25</v>
      </c>
      <c r="H90" s="115">
        <f t="shared" si="6"/>
        <v>0.25</v>
      </c>
      <c r="I90" s="115">
        <f t="shared" si="7"/>
        <v>0.25</v>
      </c>
      <c r="K90" s="115">
        <v>0.25</v>
      </c>
    </row>
    <row r="91" spans="2:11" ht="39.950000000000003" customHeight="1" x14ac:dyDescent="0.2">
      <c r="B91" s="167" t="s">
        <v>792</v>
      </c>
      <c r="C91" s="167" t="s">
        <v>793</v>
      </c>
      <c r="D91" s="200" t="s">
        <v>794</v>
      </c>
      <c r="E91" s="179">
        <v>1</v>
      </c>
      <c r="F91" s="115">
        <f t="shared" si="4"/>
        <v>0.25</v>
      </c>
      <c r="G91" s="115">
        <f t="shared" si="5"/>
        <v>0.25</v>
      </c>
      <c r="H91" s="115">
        <f t="shared" si="6"/>
        <v>0.25</v>
      </c>
      <c r="I91" s="115">
        <f t="shared" si="7"/>
        <v>0.25</v>
      </c>
      <c r="K91" s="115">
        <v>0.25</v>
      </c>
    </row>
    <row r="92" spans="2:11" ht="39.950000000000003" customHeight="1" x14ac:dyDescent="0.2">
      <c r="B92" s="167" t="s">
        <v>945</v>
      </c>
      <c r="C92" s="167" t="s">
        <v>946</v>
      </c>
      <c r="D92" s="200" t="s">
        <v>947</v>
      </c>
      <c r="E92" s="182">
        <v>50</v>
      </c>
      <c r="F92" s="115">
        <f t="shared" si="4"/>
        <v>12.5</v>
      </c>
      <c r="G92" s="115">
        <f t="shared" si="5"/>
        <v>12.5</v>
      </c>
      <c r="H92" s="115">
        <f t="shared" si="6"/>
        <v>12.5</v>
      </c>
      <c r="I92" s="115">
        <f t="shared" si="7"/>
        <v>12.5</v>
      </c>
      <c r="K92" s="115">
        <v>10</v>
      </c>
    </row>
    <row r="93" spans="2:11" ht="39.950000000000003" customHeight="1" x14ac:dyDescent="0.2">
      <c r="B93" s="167" t="s">
        <v>948</v>
      </c>
      <c r="C93" s="167" t="s">
        <v>949</v>
      </c>
      <c r="D93" s="200" t="s">
        <v>950</v>
      </c>
      <c r="E93" s="182">
        <v>1</v>
      </c>
      <c r="F93" s="115">
        <f t="shared" si="4"/>
        <v>0.25</v>
      </c>
      <c r="G93" s="115">
        <f t="shared" si="5"/>
        <v>0.25</v>
      </c>
      <c r="H93" s="115">
        <f t="shared" si="6"/>
        <v>0.25</v>
      </c>
      <c r="I93" s="115">
        <f t="shared" si="7"/>
        <v>0.25</v>
      </c>
      <c r="K93" s="115">
        <v>0.25</v>
      </c>
    </row>
    <row r="94" spans="2:11" ht="39.950000000000003" customHeight="1" x14ac:dyDescent="0.2">
      <c r="B94" s="167" t="s">
        <v>951</v>
      </c>
      <c r="C94" s="167" t="s">
        <v>952</v>
      </c>
      <c r="D94" s="200" t="s">
        <v>953</v>
      </c>
      <c r="E94" s="182">
        <v>2</v>
      </c>
      <c r="F94" s="115">
        <f t="shared" si="4"/>
        <v>0.5</v>
      </c>
      <c r="G94" s="115">
        <f t="shared" si="5"/>
        <v>0.5</v>
      </c>
      <c r="H94" s="115">
        <f t="shared" si="6"/>
        <v>0.5</v>
      </c>
      <c r="I94" s="115">
        <f t="shared" si="7"/>
        <v>0.5</v>
      </c>
      <c r="K94" s="115">
        <v>0.3</v>
      </c>
    </row>
    <row r="95" spans="2:11" ht="39.950000000000003" customHeight="1" x14ac:dyDescent="0.2">
      <c r="B95" s="167" t="s">
        <v>954</v>
      </c>
      <c r="C95" s="167" t="s">
        <v>955</v>
      </c>
      <c r="D95" s="200" t="s">
        <v>956</v>
      </c>
      <c r="E95" s="182">
        <v>50</v>
      </c>
      <c r="F95" s="115">
        <f t="shared" si="4"/>
        <v>12.5</v>
      </c>
      <c r="G95" s="115">
        <f t="shared" si="5"/>
        <v>12.5</v>
      </c>
      <c r="H95" s="115">
        <f t="shared" si="6"/>
        <v>12.5</v>
      </c>
      <c r="I95" s="115">
        <f t="shared" si="7"/>
        <v>12.5</v>
      </c>
      <c r="K95" s="115">
        <v>10</v>
      </c>
    </row>
    <row r="96" spans="2:11" ht="39.950000000000003" customHeight="1" x14ac:dyDescent="0.2">
      <c r="B96" s="167" t="s">
        <v>635</v>
      </c>
      <c r="C96" s="167" t="s">
        <v>636</v>
      </c>
      <c r="D96" s="200" t="s">
        <v>637</v>
      </c>
      <c r="E96" s="182">
        <v>1</v>
      </c>
      <c r="F96" s="115">
        <f t="shared" si="4"/>
        <v>0.25</v>
      </c>
      <c r="G96" s="115">
        <f t="shared" si="5"/>
        <v>0.25</v>
      </c>
      <c r="H96" s="115">
        <f t="shared" si="6"/>
        <v>0.25</v>
      </c>
      <c r="I96" s="115">
        <f t="shared" si="7"/>
        <v>0.25</v>
      </c>
      <c r="K96" s="115">
        <v>0.25</v>
      </c>
    </row>
    <row r="97" spans="2:11" ht="39.950000000000003" customHeight="1" x14ac:dyDescent="0.2">
      <c r="B97" s="167" t="s">
        <v>960</v>
      </c>
      <c r="C97" s="167" t="s">
        <v>961</v>
      </c>
      <c r="D97" s="200" t="s">
        <v>962</v>
      </c>
      <c r="E97" s="182">
        <v>2</v>
      </c>
      <c r="F97" s="115">
        <f t="shared" si="4"/>
        <v>0.5</v>
      </c>
      <c r="G97" s="115">
        <f t="shared" si="5"/>
        <v>0.5</v>
      </c>
      <c r="H97" s="115">
        <f t="shared" si="6"/>
        <v>0.5</v>
      </c>
      <c r="I97" s="115">
        <f t="shared" si="7"/>
        <v>0.5</v>
      </c>
      <c r="K97" s="115">
        <v>0.5</v>
      </c>
    </row>
    <row r="98" spans="2:11" ht="39.950000000000003" customHeight="1" x14ac:dyDescent="0.2">
      <c r="B98" s="167" t="s">
        <v>963</v>
      </c>
      <c r="C98" s="167" t="s">
        <v>964</v>
      </c>
      <c r="D98" s="200" t="s">
        <v>965</v>
      </c>
      <c r="E98" s="182">
        <v>15</v>
      </c>
      <c r="F98" s="115">
        <f t="shared" si="4"/>
        <v>3.75</v>
      </c>
      <c r="G98" s="115">
        <f t="shared" si="5"/>
        <v>3.75</v>
      </c>
      <c r="H98" s="115">
        <f t="shared" si="6"/>
        <v>3.75</v>
      </c>
      <c r="I98" s="115">
        <f t="shared" si="7"/>
        <v>3.75</v>
      </c>
      <c r="K98" s="115">
        <v>3.75</v>
      </c>
    </row>
    <row r="99" spans="2:11" ht="39.950000000000003" customHeight="1" x14ac:dyDescent="0.2">
      <c r="B99" s="167" t="s">
        <v>1337</v>
      </c>
      <c r="C99" s="167" t="s">
        <v>970</v>
      </c>
      <c r="D99" s="200" t="s">
        <v>971</v>
      </c>
      <c r="E99" s="182">
        <v>5</v>
      </c>
      <c r="F99" s="115">
        <f t="shared" si="4"/>
        <v>1.25</v>
      </c>
      <c r="G99" s="115">
        <f t="shared" si="5"/>
        <v>1.25</v>
      </c>
      <c r="H99" s="115">
        <f t="shared" si="6"/>
        <v>1.25</v>
      </c>
      <c r="I99" s="115">
        <f t="shared" si="7"/>
        <v>1.25</v>
      </c>
      <c r="K99" s="115">
        <v>1</v>
      </c>
    </row>
    <row r="100" spans="2:11" ht="39.950000000000003" customHeight="1" x14ac:dyDescent="0.2">
      <c r="B100" s="167" t="s">
        <v>972</v>
      </c>
      <c r="C100" s="167" t="s">
        <v>973</v>
      </c>
      <c r="D100" s="200" t="s">
        <v>974</v>
      </c>
      <c r="E100" s="182">
        <v>20</v>
      </c>
      <c r="F100" s="115">
        <f t="shared" si="4"/>
        <v>5</v>
      </c>
      <c r="G100" s="115">
        <f t="shared" si="5"/>
        <v>5</v>
      </c>
      <c r="H100" s="115">
        <f t="shared" si="6"/>
        <v>5</v>
      </c>
      <c r="I100" s="115">
        <f t="shared" si="7"/>
        <v>5</v>
      </c>
      <c r="K100" s="115">
        <v>4</v>
      </c>
    </row>
    <row r="101" spans="2:11" ht="39.950000000000003" customHeight="1" x14ac:dyDescent="0.2">
      <c r="B101" s="167" t="s">
        <v>996</v>
      </c>
      <c r="C101" s="167" t="s">
        <v>997</v>
      </c>
      <c r="D101" s="200" t="s">
        <v>998</v>
      </c>
      <c r="E101" s="182">
        <v>20000</v>
      </c>
      <c r="F101" s="115">
        <f t="shared" si="4"/>
        <v>5000</v>
      </c>
      <c r="G101" s="115">
        <f t="shared" si="5"/>
        <v>5000</v>
      </c>
      <c r="H101" s="115">
        <f t="shared" si="6"/>
        <v>5000</v>
      </c>
      <c r="I101" s="115">
        <f t="shared" si="7"/>
        <v>5000</v>
      </c>
      <c r="K101" s="115">
        <v>3000</v>
      </c>
    </row>
    <row r="102" spans="2:11" ht="39.950000000000003" customHeight="1" x14ac:dyDescent="0.2">
      <c r="B102" s="167" t="s">
        <v>1338</v>
      </c>
      <c r="C102" s="167" t="s">
        <v>999</v>
      </c>
      <c r="D102" s="200" t="s">
        <v>1000</v>
      </c>
      <c r="E102" s="182">
        <v>15</v>
      </c>
      <c r="F102" s="115">
        <f t="shared" si="4"/>
        <v>3.75</v>
      </c>
      <c r="G102" s="115">
        <f t="shared" si="5"/>
        <v>3.75</v>
      </c>
      <c r="H102" s="115">
        <f t="shared" si="6"/>
        <v>3.75</v>
      </c>
      <c r="I102" s="115">
        <f t="shared" si="7"/>
        <v>3.75</v>
      </c>
      <c r="K102" s="115">
        <v>3</v>
      </c>
    </row>
    <row r="103" spans="2:11" ht="39.950000000000003" customHeight="1" x14ac:dyDescent="0.2">
      <c r="B103" s="167" t="s">
        <v>1339</v>
      </c>
      <c r="C103" s="167" t="s">
        <v>1340</v>
      </c>
      <c r="D103" s="200" t="s">
        <v>1001</v>
      </c>
      <c r="E103" s="182">
        <v>1</v>
      </c>
      <c r="F103" s="115">
        <f t="shared" si="4"/>
        <v>0.25</v>
      </c>
      <c r="G103" s="115">
        <f t="shared" si="5"/>
        <v>0.25</v>
      </c>
      <c r="H103" s="115">
        <f t="shared" si="6"/>
        <v>0.25</v>
      </c>
      <c r="I103" s="115">
        <f t="shared" si="7"/>
        <v>0.25</v>
      </c>
      <c r="K103" s="115">
        <v>0.25</v>
      </c>
    </row>
    <row r="104" spans="2:11" ht="39.950000000000003" customHeight="1" x14ac:dyDescent="0.2">
      <c r="B104" s="167" t="s">
        <v>1002</v>
      </c>
      <c r="C104" s="167" t="s">
        <v>1003</v>
      </c>
      <c r="D104" s="200" t="s">
        <v>1004</v>
      </c>
      <c r="E104" s="193">
        <v>1</v>
      </c>
      <c r="F104" s="115">
        <f t="shared" si="4"/>
        <v>0.25</v>
      </c>
      <c r="G104" s="115">
        <f t="shared" si="5"/>
        <v>0.25</v>
      </c>
      <c r="H104" s="115">
        <f t="shared" si="6"/>
        <v>0.25</v>
      </c>
      <c r="I104" s="115">
        <f t="shared" si="7"/>
        <v>0.25</v>
      </c>
      <c r="K104" s="115">
        <v>0.25</v>
      </c>
    </row>
    <row r="105" spans="2:11" ht="39.950000000000003" customHeight="1" x14ac:dyDescent="0.2">
      <c r="B105" s="167" t="s">
        <v>1005</v>
      </c>
      <c r="C105" s="167" t="s">
        <v>1006</v>
      </c>
      <c r="D105" s="200" t="s">
        <v>1007</v>
      </c>
      <c r="E105" s="182">
        <v>3</v>
      </c>
      <c r="F105" s="115">
        <f t="shared" si="4"/>
        <v>0.75</v>
      </c>
      <c r="G105" s="115">
        <f t="shared" si="5"/>
        <v>0.75</v>
      </c>
      <c r="H105" s="115">
        <f t="shared" si="6"/>
        <v>0.75</v>
      </c>
      <c r="I105" s="115">
        <f t="shared" si="7"/>
        <v>0.75</v>
      </c>
      <c r="K105" s="115">
        <v>0.75</v>
      </c>
    </row>
    <row r="106" spans="2:11" ht="39.950000000000003" customHeight="1" x14ac:dyDescent="0.2">
      <c r="B106" s="167" t="s">
        <v>1009</v>
      </c>
      <c r="C106" s="167" t="s">
        <v>1010</v>
      </c>
      <c r="D106" s="200" t="s">
        <v>1011</v>
      </c>
      <c r="E106" s="182">
        <v>1</v>
      </c>
      <c r="F106" s="115">
        <f t="shared" si="4"/>
        <v>0.25</v>
      </c>
      <c r="G106" s="115">
        <f t="shared" si="5"/>
        <v>0.25</v>
      </c>
      <c r="H106" s="115">
        <f t="shared" si="6"/>
        <v>0.25</v>
      </c>
      <c r="I106" s="115">
        <f t="shared" si="7"/>
        <v>0.25</v>
      </c>
      <c r="K106" s="115">
        <v>0.25</v>
      </c>
    </row>
    <row r="107" spans="2:11" ht="39.950000000000003" customHeight="1" x14ac:dyDescent="0.2">
      <c r="B107" s="167" t="s">
        <v>1341</v>
      </c>
      <c r="C107" s="167" t="s">
        <v>1342</v>
      </c>
      <c r="D107" s="200" t="s">
        <v>1008</v>
      </c>
      <c r="E107" s="182">
        <v>500</v>
      </c>
      <c r="F107" s="115">
        <f t="shared" si="4"/>
        <v>125</v>
      </c>
      <c r="G107" s="115">
        <f t="shared" si="5"/>
        <v>125</v>
      </c>
      <c r="H107" s="115">
        <f t="shared" si="6"/>
        <v>125</v>
      </c>
      <c r="I107" s="115">
        <f t="shared" si="7"/>
        <v>125</v>
      </c>
      <c r="K107" s="115">
        <v>120</v>
      </c>
    </row>
    <row r="108" spans="2:11" ht="39.950000000000003" customHeight="1" x14ac:dyDescent="0.2">
      <c r="B108" s="167" t="s">
        <v>1012</v>
      </c>
      <c r="C108" s="167" t="s">
        <v>1343</v>
      </c>
      <c r="D108" s="200" t="s">
        <v>1013</v>
      </c>
      <c r="E108" s="182">
        <v>300</v>
      </c>
      <c r="F108" s="115">
        <f t="shared" si="4"/>
        <v>75</v>
      </c>
      <c r="G108" s="115">
        <f t="shared" si="5"/>
        <v>75</v>
      </c>
      <c r="H108" s="115">
        <f t="shared" si="6"/>
        <v>75</v>
      </c>
      <c r="I108" s="115">
        <f t="shared" si="7"/>
        <v>75</v>
      </c>
      <c r="K108" s="115">
        <v>75</v>
      </c>
    </row>
    <row r="109" spans="2:11" ht="39.950000000000003" customHeight="1" x14ac:dyDescent="0.2">
      <c r="B109" s="167" t="s">
        <v>1014</v>
      </c>
      <c r="C109" s="167" t="s">
        <v>1015</v>
      </c>
      <c r="D109" s="200" t="s">
        <v>1016</v>
      </c>
      <c r="E109" s="182">
        <v>35</v>
      </c>
      <c r="F109" s="115">
        <f t="shared" si="4"/>
        <v>8.75</v>
      </c>
      <c r="G109" s="115">
        <f t="shared" si="5"/>
        <v>8.75</v>
      </c>
      <c r="H109" s="115">
        <f t="shared" si="6"/>
        <v>8.75</v>
      </c>
      <c r="I109" s="115">
        <f t="shared" si="7"/>
        <v>8.75</v>
      </c>
      <c r="K109" s="115">
        <v>8.75</v>
      </c>
    </row>
    <row r="110" spans="2:11" ht="39.950000000000003" customHeight="1" x14ac:dyDescent="0.2">
      <c r="B110" s="167" t="s">
        <v>1017</v>
      </c>
      <c r="C110" s="167" t="s">
        <v>1018</v>
      </c>
      <c r="D110" s="200" t="s">
        <v>1019</v>
      </c>
      <c r="E110" s="182">
        <v>3</v>
      </c>
      <c r="F110" s="115">
        <f t="shared" si="4"/>
        <v>0.75</v>
      </c>
      <c r="G110" s="115">
        <f t="shared" si="5"/>
        <v>0.75</v>
      </c>
      <c r="H110" s="115">
        <f t="shared" si="6"/>
        <v>0.75</v>
      </c>
      <c r="I110" s="115">
        <f t="shared" si="7"/>
        <v>0.75</v>
      </c>
      <c r="K110" s="115">
        <v>0.5</v>
      </c>
    </row>
    <row r="111" spans="2:11" ht="39.950000000000003" customHeight="1" x14ac:dyDescent="0.2">
      <c r="B111" s="167" t="s">
        <v>727</v>
      </c>
      <c r="C111" s="167" t="s">
        <v>727</v>
      </c>
      <c r="D111" s="203" t="s">
        <v>727</v>
      </c>
      <c r="E111" s="182">
        <v>1</v>
      </c>
      <c r="F111" s="115">
        <f t="shared" si="4"/>
        <v>0.25</v>
      </c>
      <c r="G111" s="115">
        <f t="shared" si="5"/>
        <v>0.25</v>
      </c>
      <c r="H111" s="115">
        <f t="shared" si="6"/>
        <v>0.25</v>
      </c>
      <c r="I111" s="115">
        <f t="shared" si="7"/>
        <v>0.25</v>
      </c>
      <c r="K111" s="115">
        <v>0.25</v>
      </c>
    </row>
    <row r="112" spans="2:11" ht="39.950000000000003" customHeight="1" x14ac:dyDescent="0.2">
      <c r="B112" s="167" t="s">
        <v>1020</v>
      </c>
      <c r="C112" s="167" t="s">
        <v>1021</v>
      </c>
      <c r="D112" s="200" t="s">
        <v>1022</v>
      </c>
      <c r="E112" s="182">
        <v>2</v>
      </c>
      <c r="F112" s="115">
        <f t="shared" si="4"/>
        <v>0.5</v>
      </c>
      <c r="G112" s="115">
        <f t="shared" si="5"/>
        <v>0.5</v>
      </c>
      <c r="H112" s="115">
        <f t="shared" si="6"/>
        <v>0.5</v>
      </c>
      <c r="I112" s="115">
        <f t="shared" si="7"/>
        <v>0.5</v>
      </c>
      <c r="K112" s="115">
        <v>0.5</v>
      </c>
    </row>
    <row r="113" spans="2:11" ht="39.950000000000003" customHeight="1" x14ac:dyDescent="0.2">
      <c r="B113" s="167" t="s">
        <v>1023</v>
      </c>
      <c r="C113" s="167" t="s">
        <v>1024</v>
      </c>
      <c r="D113" s="204" t="s">
        <v>629</v>
      </c>
      <c r="E113" s="193">
        <v>1</v>
      </c>
      <c r="F113" s="115">
        <f t="shared" si="4"/>
        <v>0.25</v>
      </c>
      <c r="G113" s="115">
        <f t="shared" si="5"/>
        <v>0.25</v>
      </c>
      <c r="H113" s="115">
        <f t="shared" si="6"/>
        <v>0.25</v>
      </c>
      <c r="I113" s="115">
        <f t="shared" si="7"/>
        <v>0.25</v>
      </c>
      <c r="K113" s="115">
        <v>0.25</v>
      </c>
    </row>
    <row r="114" spans="2:11" ht="39.950000000000003" customHeight="1" x14ac:dyDescent="0.2">
      <c r="B114" s="167" t="s">
        <v>1025</v>
      </c>
      <c r="C114" s="167" t="s">
        <v>1026</v>
      </c>
      <c r="D114" s="200" t="s">
        <v>1027</v>
      </c>
      <c r="E114" s="182">
        <v>30</v>
      </c>
      <c r="F114" s="115">
        <f t="shared" si="4"/>
        <v>7.5</v>
      </c>
      <c r="G114" s="115">
        <f t="shared" si="5"/>
        <v>7.5</v>
      </c>
      <c r="H114" s="115">
        <f t="shared" si="6"/>
        <v>7.5</v>
      </c>
      <c r="I114" s="115">
        <f t="shared" si="7"/>
        <v>7.5</v>
      </c>
      <c r="K114" s="115">
        <v>7.5</v>
      </c>
    </row>
    <row r="115" spans="2:11" ht="39.950000000000003" customHeight="1" x14ac:dyDescent="0.2">
      <c r="B115" s="167" t="s">
        <v>1028</v>
      </c>
      <c r="C115" s="167" t="s">
        <v>1029</v>
      </c>
      <c r="D115" s="200" t="s">
        <v>1030</v>
      </c>
      <c r="E115" s="182">
        <v>35</v>
      </c>
      <c r="F115" s="115">
        <f t="shared" si="4"/>
        <v>8.75</v>
      </c>
      <c r="G115" s="115">
        <f t="shared" si="5"/>
        <v>8.75</v>
      </c>
      <c r="H115" s="115">
        <f t="shared" si="6"/>
        <v>8.75</v>
      </c>
      <c r="I115" s="115">
        <f t="shared" si="7"/>
        <v>8.75</v>
      </c>
      <c r="K115" s="115">
        <v>8.75</v>
      </c>
    </row>
    <row r="116" spans="2:11" ht="39.950000000000003" customHeight="1" x14ac:dyDescent="0.2">
      <c r="B116" s="167" t="s">
        <v>1031</v>
      </c>
      <c r="C116" s="167" t="s">
        <v>1032</v>
      </c>
      <c r="D116" s="200" t="s">
        <v>1033</v>
      </c>
      <c r="E116" s="187" t="s">
        <v>1034</v>
      </c>
      <c r="F116" s="115" t="e">
        <f t="shared" si="4"/>
        <v>#VALUE!</v>
      </c>
      <c r="G116" s="115" t="e">
        <f t="shared" si="5"/>
        <v>#VALUE!</v>
      </c>
      <c r="H116" s="115" t="e">
        <f t="shared" si="6"/>
        <v>#VALUE!</v>
      </c>
      <c r="I116" s="115" t="e">
        <f t="shared" si="7"/>
        <v>#VALUE!</v>
      </c>
      <c r="K116" s="115"/>
    </row>
    <row r="117" spans="2:11" ht="39.950000000000003" customHeight="1" x14ac:dyDescent="0.2">
      <c r="B117" s="167" t="s">
        <v>1035</v>
      </c>
      <c r="C117" s="167" t="s">
        <v>1036</v>
      </c>
      <c r="D117" s="200" t="s">
        <v>1037</v>
      </c>
      <c r="E117" s="182">
        <v>50</v>
      </c>
      <c r="F117" s="115">
        <f t="shared" si="4"/>
        <v>12.5</v>
      </c>
      <c r="G117" s="115">
        <f t="shared" si="5"/>
        <v>12.5</v>
      </c>
      <c r="H117" s="115">
        <f t="shared" si="6"/>
        <v>12.5</v>
      </c>
      <c r="I117" s="115">
        <f t="shared" si="7"/>
        <v>12.5</v>
      </c>
      <c r="K117" s="115">
        <v>10</v>
      </c>
    </row>
    <row r="118" spans="2:11" ht="39.950000000000003" customHeight="1" x14ac:dyDescent="0.2">
      <c r="B118" s="167" t="s">
        <v>1038</v>
      </c>
      <c r="C118" s="167" t="s">
        <v>1039</v>
      </c>
      <c r="D118" s="200" t="s">
        <v>1040</v>
      </c>
      <c r="E118" s="182">
        <v>6</v>
      </c>
      <c r="F118" s="115">
        <f t="shared" si="4"/>
        <v>1.5</v>
      </c>
      <c r="G118" s="115">
        <f t="shared" si="5"/>
        <v>1.5</v>
      </c>
      <c r="H118" s="115">
        <f t="shared" si="6"/>
        <v>1.5</v>
      </c>
      <c r="I118" s="115">
        <f t="shared" si="7"/>
        <v>1.5</v>
      </c>
      <c r="K118" s="115">
        <v>1.5</v>
      </c>
    </row>
  </sheetData>
  <mergeCells count="1">
    <mergeCell ref="P5:AD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9"/>
  <sheetViews>
    <sheetView tabSelected="1" zoomScale="80" zoomScaleNormal="80" workbookViewId="0">
      <pane xSplit="5" ySplit="2" topLeftCell="F125" activePane="bottomRight" state="frozen"/>
      <selection pane="topRight" activeCell="D1" sqref="D1"/>
      <selection pane="bottomLeft" activeCell="A3" sqref="A3"/>
      <selection pane="bottomRight" activeCell="D2" sqref="D2:K140"/>
    </sheetView>
  </sheetViews>
  <sheetFormatPr baseColWidth="10" defaultRowHeight="15" x14ac:dyDescent="0.25"/>
  <cols>
    <col min="1" max="2" width="0" hidden="1" customWidth="1"/>
    <col min="3" max="3" width="4.140625" customWidth="1"/>
    <col min="4" max="4" width="17.42578125" customWidth="1"/>
    <col min="5" max="5" width="6.7109375" customWidth="1"/>
    <col min="6" max="6" width="50.7109375" customWidth="1"/>
    <col min="7" max="7" width="25.7109375" customWidth="1"/>
    <col min="8" max="8" width="22.28515625" style="27" customWidth="1"/>
    <col min="9" max="9" width="24.7109375" style="27" customWidth="1"/>
    <col min="10" max="10" width="24.140625" style="27" customWidth="1"/>
    <col min="11" max="11" width="13.7109375" style="27" customWidth="1"/>
    <col min="12" max="12" width="30.7109375" hidden="1" customWidth="1"/>
    <col min="13" max="13" width="41.85546875" hidden="1" customWidth="1"/>
    <col min="14" max="14" width="28.42578125" hidden="1" customWidth="1"/>
    <col min="15" max="15" width="18.140625" style="195" hidden="1" customWidth="1"/>
    <col min="16" max="16" width="13.7109375" style="188" hidden="1" customWidth="1"/>
    <col min="17" max="17" width="17.5703125" hidden="1" customWidth="1"/>
    <col min="18" max="18" width="15.7109375" hidden="1" customWidth="1"/>
    <col min="19" max="19" width="15.28515625" hidden="1" customWidth="1"/>
    <col min="20" max="20" width="50.7109375" hidden="1" customWidth="1"/>
  </cols>
  <sheetData>
    <row r="1" spans="1:20" ht="15.75" thickBot="1" x14ac:dyDescent="0.3"/>
    <row r="2" spans="1:20" ht="64.5" customHeight="1" x14ac:dyDescent="0.25">
      <c r="D2" s="2" t="s">
        <v>70</v>
      </c>
      <c r="E2" s="3"/>
      <c r="F2" s="4" t="s">
        <v>71</v>
      </c>
      <c r="G2" s="4" t="s">
        <v>72</v>
      </c>
      <c r="H2" s="18" t="s">
        <v>1394</v>
      </c>
      <c r="I2" s="18" t="s">
        <v>1344</v>
      </c>
      <c r="J2" s="18" t="s">
        <v>1345</v>
      </c>
      <c r="K2" s="231" t="s">
        <v>341</v>
      </c>
      <c r="L2" s="20" t="s">
        <v>342</v>
      </c>
      <c r="M2" s="21" t="s">
        <v>638</v>
      </c>
      <c r="N2" s="21" t="s">
        <v>639</v>
      </c>
      <c r="O2" s="196" t="s">
        <v>659</v>
      </c>
      <c r="P2" s="21" t="s">
        <v>665</v>
      </c>
      <c r="Q2" s="21" t="s">
        <v>345</v>
      </c>
      <c r="R2" s="21" t="s">
        <v>346</v>
      </c>
      <c r="S2" s="21" t="s">
        <v>347</v>
      </c>
      <c r="T2" s="22" t="s">
        <v>342</v>
      </c>
    </row>
    <row r="3" spans="1:20" s="26" customFormat="1" ht="54" customHeight="1" x14ac:dyDescent="0.25">
      <c r="A3" t="s">
        <v>616</v>
      </c>
      <c r="B3" s="26" t="str">
        <f>CONCATENATE(A3,C3,E3)</f>
        <v>MED14108</v>
      </c>
      <c r="C3" s="26">
        <v>14</v>
      </c>
      <c r="D3" s="158">
        <v>2016170010108</v>
      </c>
      <c r="E3" s="184">
        <v>108</v>
      </c>
      <c r="F3" s="155" t="s">
        <v>658</v>
      </c>
      <c r="G3" s="295" t="s">
        <v>75</v>
      </c>
      <c r="H3" s="170">
        <f ca="1">SUMIF(MAESTRO!D1:V603,B3,MAESTRO!S:S)</f>
        <v>1909000000</v>
      </c>
      <c r="I3" s="170">
        <f ca="1">SUMIF(MAESTRO!D$1:V$769,B3,MAESTRO!U:U)</f>
        <v>242765332.93000001</v>
      </c>
      <c r="J3" s="170">
        <f ca="1">SUMIF(MAESTRO!D$1:V603,B3,MAESTRO!V:V)</f>
        <v>48206165.93</v>
      </c>
      <c r="K3" s="237">
        <f ca="1">+J3/I3</f>
        <v>0.19857104533084208</v>
      </c>
      <c r="L3" s="169"/>
      <c r="M3" s="167" t="s">
        <v>660</v>
      </c>
      <c r="N3" s="166" t="s">
        <v>661</v>
      </c>
      <c r="O3" s="200" t="s">
        <v>1392</v>
      </c>
      <c r="P3" s="191">
        <v>1500</v>
      </c>
      <c r="Q3" s="191">
        <f>+(1500)/4</f>
        <v>375</v>
      </c>
      <c r="R3" s="211">
        <f ca="1">SUMIF(INDICADORES!D:K,O4,INDICADORES!K:K)</f>
        <v>0</v>
      </c>
      <c r="S3" s="210">
        <f ca="1">+R3</f>
        <v>0</v>
      </c>
      <c r="T3" s="168"/>
    </row>
    <row r="4" spans="1:20" ht="39.950000000000003" customHeight="1" x14ac:dyDescent="0.25">
      <c r="A4" t="s">
        <v>616</v>
      </c>
      <c r="B4" s="26" t="str">
        <f t="shared" ref="B4:B8" si="0">CONCATENATE(A4,C4,E4)</f>
        <v>MED14109</v>
      </c>
      <c r="C4">
        <v>14</v>
      </c>
      <c r="D4" s="158">
        <v>2016170010109</v>
      </c>
      <c r="E4" s="153">
        <v>109</v>
      </c>
      <c r="F4" s="155" t="s">
        <v>662</v>
      </c>
      <c r="G4" s="296"/>
      <c r="H4" s="170">
        <f ca="1">SUMIF(MAESTRO!D1:V769,B4,MAESTRO!S:S)</f>
        <v>1435811825</v>
      </c>
      <c r="I4" s="170">
        <f ca="1">SUMIF(MAESTRO!D$1:V$769,B4,MAESTRO!U:U)</f>
        <v>761604305</v>
      </c>
      <c r="J4" s="170">
        <f ca="1">SUMIF(MAESTRO!D$1:V604,B4,MAESTRO!V:V)</f>
        <v>233913385.84</v>
      </c>
      <c r="K4" s="232">
        <f ca="1">+J4/I4</f>
        <v>0.30713243649535305</v>
      </c>
      <c r="L4" s="152"/>
      <c r="M4" s="167" t="s">
        <v>663</v>
      </c>
      <c r="N4" s="166" t="s">
        <v>664</v>
      </c>
      <c r="O4" s="200" t="s">
        <v>1387</v>
      </c>
      <c r="P4" s="191">
        <v>180</v>
      </c>
      <c r="Q4" s="191">
        <f>+(180)/4</f>
        <v>45</v>
      </c>
      <c r="R4" s="211">
        <f ca="1">SUMIF(INDICADORES!D:K,#REF!,INDICADORES!K:K)</f>
        <v>0</v>
      </c>
      <c r="S4" s="210">
        <f t="shared" ref="S4:S66" ca="1" si="1">+R4</f>
        <v>0</v>
      </c>
      <c r="T4" s="44"/>
    </row>
    <row r="5" spans="1:20" ht="39.950000000000003" customHeight="1" x14ac:dyDescent="0.25">
      <c r="A5" t="s">
        <v>616</v>
      </c>
      <c r="B5" s="26" t="str">
        <f t="shared" si="0"/>
        <v>MED14110</v>
      </c>
      <c r="C5">
        <v>14</v>
      </c>
      <c r="D5" s="5">
        <v>2016170010110</v>
      </c>
      <c r="E5" s="6">
        <v>110</v>
      </c>
      <c r="F5" s="156" t="s">
        <v>666</v>
      </c>
      <c r="G5" s="296"/>
      <c r="H5" s="170">
        <f ca="1">SUMIF(MAESTRO!D1:V900,B5,MAESTRO!S:S)</f>
        <v>155000000</v>
      </c>
      <c r="I5" s="170">
        <f ca="1">SUMIF(MAESTRO!D$1:V$769,B5,MAESTRO!U:U)</f>
        <v>44434000</v>
      </c>
      <c r="J5" s="170">
        <f ca="1">SUMIF(MAESTRO!D$1:V605,B5,MAESTRO!V:V)</f>
        <v>12197643</v>
      </c>
      <c r="K5" s="159">
        <f ca="1">+J5/I5</f>
        <v>0.27451147769725887</v>
      </c>
      <c r="L5" s="44"/>
      <c r="M5" s="167" t="s">
        <v>1333</v>
      </c>
      <c r="N5" s="166" t="s">
        <v>1334</v>
      </c>
      <c r="O5" s="200" t="s">
        <v>1393</v>
      </c>
      <c r="P5" s="191">
        <v>1600</v>
      </c>
      <c r="Q5" s="191">
        <f>+(1600)/4</f>
        <v>400</v>
      </c>
      <c r="R5" s="211">
        <f ca="1">SUMIF(INDICADORES!D:K,O5,INDICADORES!K:K)</f>
        <v>0</v>
      </c>
      <c r="S5" s="210">
        <f t="shared" ca="1" si="1"/>
        <v>0</v>
      </c>
      <c r="T5" s="44"/>
    </row>
    <row r="6" spans="1:20" ht="39.950000000000003" customHeight="1" x14ac:dyDescent="0.25">
      <c r="A6" t="s">
        <v>616</v>
      </c>
      <c r="B6" s="26" t="str">
        <f t="shared" si="0"/>
        <v>MED14112</v>
      </c>
      <c r="C6">
        <v>14</v>
      </c>
      <c r="D6" s="5">
        <v>2016170010112</v>
      </c>
      <c r="E6" s="8">
        <v>112</v>
      </c>
      <c r="F6" s="7" t="s">
        <v>667</v>
      </c>
      <c r="G6" s="296"/>
      <c r="H6" s="170">
        <f ca="1">SUMIF(MAESTRO!D$1:V606,B6,MAESTRO!S:S)</f>
        <v>1300000000</v>
      </c>
      <c r="I6" s="170">
        <f ca="1">SUMIF(MAESTRO!D$1:V$769,B6,MAESTRO!U:U)</f>
        <v>1167245411</v>
      </c>
      <c r="J6" s="170">
        <f ca="1">SUMIF(MAESTRO!D$1:V606,B6,MAESTRO!V:V)</f>
        <v>100739445</v>
      </c>
      <c r="K6" s="238">
        <f ca="1">+J6/I6</f>
        <v>8.6305282548675616E-2</v>
      </c>
      <c r="L6" s="41"/>
      <c r="M6" s="167" t="s">
        <v>1346</v>
      </c>
      <c r="N6" s="171" t="s">
        <v>668</v>
      </c>
      <c r="O6" s="200" t="s">
        <v>1391</v>
      </c>
      <c r="P6" s="191">
        <v>4</v>
      </c>
      <c r="Q6" s="191">
        <f>+(4)/4</f>
        <v>1</v>
      </c>
      <c r="R6" s="211">
        <f ca="1">SUMIF(INDICADORES!D:K,O6,INDICADORES!K:K)</f>
        <v>0</v>
      </c>
      <c r="S6" s="212">
        <f t="shared" ca="1" si="1"/>
        <v>0</v>
      </c>
      <c r="T6" s="44"/>
    </row>
    <row r="7" spans="1:20" ht="54.75" customHeight="1" x14ac:dyDescent="0.25">
      <c r="A7" t="s">
        <v>616</v>
      </c>
      <c r="B7" s="26" t="str">
        <f t="shared" si="0"/>
        <v>MED14113</v>
      </c>
      <c r="C7">
        <v>14</v>
      </c>
      <c r="D7" s="5">
        <v>2016170010113</v>
      </c>
      <c r="E7" s="8">
        <v>113</v>
      </c>
      <c r="F7" s="7" t="s">
        <v>669</v>
      </c>
      <c r="G7" s="296"/>
      <c r="H7" s="170">
        <f ca="1">SUMIF(MAESTRO!D$1:V607,B7,MAESTRO!S:S)</f>
        <v>594797000</v>
      </c>
      <c r="I7" s="170">
        <f ca="1">SUMIF(MAESTRO!D$1:V$769,B7,MAESTRO!U:U)</f>
        <v>492220462</v>
      </c>
      <c r="J7" s="170">
        <f ca="1">SUMIF(MAESTRO!D$1:V607,B7,MAESTRO!V:V)</f>
        <v>65575938</v>
      </c>
      <c r="K7" s="159">
        <f ca="1">+J7/I7</f>
        <v>0.13322472969439453</v>
      </c>
      <c r="L7" s="52"/>
      <c r="M7" s="167" t="s">
        <v>670</v>
      </c>
      <c r="N7" s="166" t="s">
        <v>671</v>
      </c>
      <c r="O7" s="200" t="s">
        <v>1390</v>
      </c>
      <c r="P7" s="179">
        <v>1</v>
      </c>
      <c r="Q7" s="179">
        <f>+P7/4</f>
        <v>0.25</v>
      </c>
      <c r="R7" s="211">
        <f ca="1">SUMIF(INDICADORES!D:K,O7,INDICADORES!K:K)</f>
        <v>0</v>
      </c>
      <c r="S7" s="212">
        <f t="shared" ca="1" si="1"/>
        <v>0</v>
      </c>
      <c r="T7" s="44"/>
    </row>
    <row r="8" spans="1:20" ht="39.950000000000003" customHeight="1" x14ac:dyDescent="0.25">
      <c r="A8" t="s">
        <v>616</v>
      </c>
      <c r="B8" s="26" t="str">
        <f t="shared" si="0"/>
        <v>MED14114</v>
      </c>
      <c r="C8">
        <v>14</v>
      </c>
      <c r="D8" s="30">
        <v>2016170010114</v>
      </c>
      <c r="E8" s="32">
        <v>114</v>
      </c>
      <c r="F8" s="31" t="s">
        <v>672</v>
      </c>
      <c r="G8" s="296"/>
      <c r="H8" s="170">
        <f ca="1">SUMIF(MAESTRO!D$1:V608,B8,MAESTRO!S:S)</f>
        <v>1533834100</v>
      </c>
      <c r="I8" s="170">
        <f ca="1">SUMIF(MAESTRO!D$1:V$769,B8,MAESTRO!U:U)</f>
        <v>617340716</v>
      </c>
      <c r="J8" s="170">
        <f ca="1">SUMIF(MAESTRO!D$1:V608,B8,MAESTRO!V:V)</f>
        <v>617340716</v>
      </c>
      <c r="K8" s="239">
        <f ca="1">+J8/I8</f>
        <v>1</v>
      </c>
      <c r="L8" s="41"/>
      <c r="M8" s="167" t="s">
        <v>673</v>
      </c>
      <c r="N8" s="166" t="s">
        <v>674</v>
      </c>
      <c r="O8" s="200" t="s">
        <v>1389</v>
      </c>
      <c r="P8" s="178">
        <v>1</v>
      </c>
      <c r="Q8" s="190">
        <f>+(1)/4</f>
        <v>0.25</v>
      </c>
      <c r="R8" s="211">
        <f ca="1">SUMIF(INDICADORES!D:K,O8,INDICADORES!K:K)</f>
        <v>0</v>
      </c>
      <c r="S8" s="212">
        <f t="shared" ca="1" si="1"/>
        <v>0</v>
      </c>
      <c r="T8" s="44"/>
    </row>
    <row r="9" spans="1:20" ht="39.950000000000003" customHeight="1" x14ac:dyDescent="0.25">
      <c r="A9" t="s">
        <v>616</v>
      </c>
      <c r="B9" s="26" t="str">
        <f t="shared" ref="B9:B10" si="2">CONCATENATE(A9,C9,E9)</f>
        <v>MED14111</v>
      </c>
      <c r="C9">
        <v>14</v>
      </c>
      <c r="D9" s="158">
        <v>2016170010111</v>
      </c>
      <c r="E9" s="101">
        <v>111</v>
      </c>
      <c r="F9" s="155" t="s">
        <v>675</v>
      </c>
      <c r="G9" s="157"/>
      <c r="H9" s="170">
        <f ca="1">SUMIF(MAESTRO!D$1:V769,B9,MAESTRO!S:S)</f>
        <v>1619000000</v>
      </c>
      <c r="I9" s="170">
        <f ca="1">SUMIF(MAESTRO!D$1:V$769,B9,MAESTRO!U:U)</f>
        <v>0</v>
      </c>
      <c r="J9" s="170">
        <f ca="1">SUMIF(MAESTRO!D$1:V609,B9,MAESTRO!V:V)</f>
        <v>0</v>
      </c>
      <c r="K9" s="160">
        <v>0</v>
      </c>
      <c r="L9" s="41"/>
      <c r="M9" s="167" t="s">
        <v>1347</v>
      </c>
      <c r="N9" s="166" t="s">
        <v>676</v>
      </c>
      <c r="O9" s="200" t="s">
        <v>1388</v>
      </c>
      <c r="P9" s="179">
        <v>0.04</v>
      </c>
      <c r="Q9" s="179">
        <f>+P9/4</f>
        <v>0.01</v>
      </c>
      <c r="R9" s="211">
        <f ca="1">SUMIF(INDICADORES!D:K,O9,INDICADORES!K:K)</f>
        <v>0</v>
      </c>
      <c r="S9" s="236">
        <f t="shared" ca="1" si="1"/>
        <v>0</v>
      </c>
      <c r="T9" s="44"/>
    </row>
    <row r="10" spans="1:20" ht="39.950000000000003" customHeight="1" x14ac:dyDescent="0.25">
      <c r="A10" t="s">
        <v>617</v>
      </c>
      <c r="B10" t="str">
        <f t="shared" si="2"/>
        <v>ALC20128</v>
      </c>
      <c r="C10">
        <v>20</v>
      </c>
      <c r="D10" s="9">
        <v>2016170010128</v>
      </c>
      <c r="E10" s="10">
        <v>128</v>
      </c>
      <c r="F10" s="194" t="s">
        <v>1357</v>
      </c>
      <c r="G10" s="297" t="s">
        <v>86</v>
      </c>
      <c r="H10" s="170">
        <f ca="1">SUMIF(MAESTRO!D$1:V770,B10,MAESTRO!S:S)</f>
        <v>328000000</v>
      </c>
      <c r="I10" s="170">
        <f ca="1">SUMIF(MAESTRO!D$1:V$769,B10,MAESTRO!U:U)</f>
        <v>0</v>
      </c>
      <c r="J10" s="170">
        <f ca="1">SUMIF(MAESTRO!D$1:V610,B10,MAESTRO!V:V)</f>
        <v>0</v>
      </c>
      <c r="K10" s="239">
        <v>0</v>
      </c>
      <c r="L10" s="41"/>
      <c r="M10" s="167" t="s">
        <v>1366</v>
      </c>
      <c r="N10" s="166" t="s">
        <v>1360</v>
      </c>
      <c r="O10" s="200" t="s">
        <v>1361</v>
      </c>
      <c r="P10" s="180">
        <v>18</v>
      </c>
      <c r="Q10" s="48"/>
      <c r="R10" s="211">
        <f ca="1">SUMIF(INDICADORES!D:K,O10,INDICADORES!K:K)</f>
        <v>0</v>
      </c>
      <c r="S10" s="236">
        <f t="shared" ca="1" si="1"/>
        <v>0</v>
      </c>
      <c r="T10" s="44"/>
    </row>
    <row r="11" spans="1:20" ht="39.950000000000003" customHeight="1" x14ac:dyDescent="0.25">
      <c r="A11" t="s">
        <v>617</v>
      </c>
      <c r="B11" t="str">
        <f t="shared" ref="B11:B12" si="3">CONCATENATE(A11,C11,E11)</f>
        <v>ALC20129</v>
      </c>
      <c r="C11">
        <v>20</v>
      </c>
      <c r="D11" s="11">
        <v>2016170010129</v>
      </c>
      <c r="E11" s="12">
        <v>129</v>
      </c>
      <c r="F11" s="13" t="s">
        <v>1358</v>
      </c>
      <c r="G11" s="297"/>
      <c r="H11" s="170">
        <f ca="1">SUMIF(MAESTRO!D$1:V771,B11,MAESTRO!S:S)</f>
        <v>105000000</v>
      </c>
      <c r="I11" s="170">
        <f ca="1">SUMIF(MAESTRO!D$1:V$769,B11,MAESTRO!U:U)</f>
        <v>0</v>
      </c>
      <c r="J11" s="170">
        <f ca="1">SUMIF(MAESTRO!D$1:V611,B11,MAESTRO!V:V)</f>
        <v>0</v>
      </c>
      <c r="K11" s="239">
        <v>0</v>
      </c>
      <c r="L11" s="41"/>
      <c r="M11" s="167" t="s">
        <v>1367</v>
      </c>
      <c r="N11" s="166" t="s">
        <v>1362</v>
      </c>
      <c r="O11" s="200" t="s">
        <v>1363</v>
      </c>
      <c r="P11" s="180">
        <v>2</v>
      </c>
      <c r="Q11" s="48"/>
      <c r="R11" s="211">
        <f ca="1">SUMIF(INDICADORES!D:K,O11,INDICADORES!K:K)</f>
        <v>0</v>
      </c>
      <c r="S11" s="236">
        <f t="shared" ca="1" si="1"/>
        <v>0</v>
      </c>
      <c r="T11" s="44"/>
    </row>
    <row r="12" spans="1:20" ht="39.950000000000003" customHeight="1" x14ac:dyDescent="0.25">
      <c r="A12" t="s">
        <v>617</v>
      </c>
      <c r="B12" t="str">
        <f t="shared" si="3"/>
        <v>ALC20132</v>
      </c>
      <c r="C12">
        <v>20</v>
      </c>
      <c r="D12" s="33">
        <v>201617010132</v>
      </c>
      <c r="E12" s="34">
        <v>132</v>
      </c>
      <c r="F12" s="35" t="s">
        <v>1359</v>
      </c>
      <c r="G12" s="297"/>
      <c r="H12" s="170">
        <f ca="1">SUMIF(MAESTRO!D$1:V772,B12,MAESTRO!S:S)</f>
        <v>65000000</v>
      </c>
      <c r="I12" s="170">
        <f ca="1">SUMIF(MAESTRO!D$1:V$769,B12,MAESTRO!U:U)</f>
        <v>0</v>
      </c>
      <c r="J12" s="170">
        <f ca="1">SUMIF(MAESTRO!D$1:V612,B12,MAESTRO!V:V)</f>
        <v>0</v>
      </c>
      <c r="K12" s="239">
        <v>0</v>
      </c>
      <c r="L12" s="41"/>
      <c r="M12" s="167" t="s">
        <v>1368</v>
      </c>
      <c r="N12" s="166" t="s">
        <v>1364</v>
      </c>
      <c r="O12" s="200" t="s">
        <v>1365</v>
      </c>
      <c r="P12" s="180">
        <v>1</v>
      </c>
      <c r="Q12" s="48"/>
      <c r="R12" s="211">
        <f ca="1">SUMIF(INDICADORES!D:K,O12,INDICADORES!K:K)</f>
        <v>0</v>
      </c>
      <c r="S12" s="236">
        <f t="shared" ca="1" si="1"/>
        <v>0</v>
      </c>
      <c r="T12" s="44"/>
    </row>
    <row r="13" spans="1:20" ht="65.25" customHeight="1" x14ac:dyDescent="0.25">
      <c r="A13" t="s">
        <v>617</v>
      </c>
      <c r="B13" t="str">
        <f t="shared" ref="B13" si="4">CONCATENATE(A13,C13,E13)</f>
        <v>ALC20066</v>
      </c>
      <c r="C13">
        <v>20</v>
      </c>
      <c r="D13" s="158">
        <v>2016170010066</v>
      </c>
      <c r="E13" s="38" t="s">
        <v>300</v>
      </c>
      <c r="F13" s="153" t="s">
        <v>881</v>
      </c>
      <c r="G13" s="290" t="s">
        <v>99</v>
      </c>
      <c r="H13" s="170">
        <f ca="1">SUMIF(MAESTRO!D$1:V773,B13,MAESTRO!S:S)</f>
        <v>653000000</v>
      </c>
      <c r="I13" s="170">
        <f ca="1">SUMIF(MAESTRO!D$1:V$769,B13,MAESTRO!U:U)</f>
        <v>149319000</v>
      </c>
      <c r="J13" s="170">
        <f ca="1">SUMIF(MAESTRO!D$1:V613,B13,MAESTRO!V:V)</f>
        <v>7884223</v>
      </c>
      <c r="K13" s="160">
        <f t="shared" ref="K13:K21" ca="1" si="5">+J13/I13</f>
        <v>5.280120413343245E-2</v>
      </c>
      <c r="L13" s="41"/>
      <c r="M13" s="167" t="s">
        <v>883</v>
      </c>
      <c r="N13" s="172" t="s">
        <v>884</v>
      </c>
      <c r="O13" s="200" t="s">
        <v>885</v>
      </c>
      <c r="P13" s="180">
        <v>1</v>
      </c>
      <c r="Q13" s="190">
        <f>+(1)/4</f>
        <v>0.25</v>
      </c>
      <c r="R13" s="211">
        <f ca="1">SUMIF(INDICADORES!D:K,O13,INDICADORES!K:K)</f>
        <v>0.25</v>
      </c>
      <c r="S13" s="215">
        <f t="shared" ca="1" si="1"/>
        <v>0.25</v>
      </c>
      <c r="T13" s="44"/>
    </row>
    <row r="14" spans="1:20" ht="58.5" customHeight="1" x14ac:dyDescent="0.25">
      <c r="A14" t="s">
        <v>617</v>
      </c>
      <c r="B14" t="str">
        <f t="shared" ref="B14" si="6">CONCATENATE(A14,C14,E14)</f>
        <v>ALC20067</v>
      </c>
      <c r="C14">
        <v>20</v>
      </c>
      <c r="D14" s="158">
        <v>2016170010067</v>
      </c>
      <c r="E14" s="38" t="s">
        <v>302</v>
      </c>
      <c r="F14" s="153" t="s">
        <v>882</v>
      </c>
      <c r="G14" s="291"/>
      <c r="H14" s="170">
        <f ca="1">SUMIF(MAESTRO!D$1:V774,B14,MAESTRO!S:S)</f>
        <v>1000000000</v>
      </c>
      <c r="I14" s="170">
        <f ca="1">SUMIF(MAESTRO!D$1:V$769,B14,MAESTRO!U:U)</f>
        <v>500000000</v>
      </c>
      <c r="J14" s="170">
        <f ca="1">SUMIF(MAESTRO!D$1:V614,B14,MAESTRO!V:V)</f>
        <v>59289158</v>
      </c>
      <c r="K14" s="239">
        <f t="shared" ca="1" si="5"/>
        <v>0.118578316</v>
      </c>
      <c r="L14" s="41"/>
      <c r="M14" s="167" t="s">
        <v>886</v>
      </c>
      <c r="N14" s="172" t="s">
        <v>887</v>
      </c>
      <c r="O14" s="200" t="s">
        <v>888</v>
      </c>
      <c r="P14" s="180">
        <v>8</v>
      </c>
      <c r="Q14" s="180">
        <f>+(8)/4</f>
        <v>2</v>
      </c>
      <c r="R14" s="211">
        <f ca="1">SUMIF(INDICADORES!D:K,O14,INDICADORES!K:K)</f>
        <v>1.5</v>
      </c>
      <c r="S14" s="217">
        <f t="shared" ca="1" si="1"/>
        <v>1.5</v>
      </c>
      <c r="T14" s="44"/>
    </row>
    <row r="15" spans="1:20" ht="58.5" customHeight="1" x14ac:dyDescent="0.25">
      <c r="A15" t="s">
        <v>617</v>
      </c>
      <c r="B15" t="str">
        <f t="shared" ref="B15" si="7">CONCATENATE(A15,C15,E15)</f>
        <v>ALC20068</v>
      </c>
      <c r="C15">
        <v>20</v>
      </c>
      <c r="D15" s="219">
        <v>2016170010068</v>
      </c>
      <c r="E15" s="220" t="s">
        <v>607</v>
      </c>
      <c r="F15" s="222" t="s">
        <v>1395</v>
      </c>
      <c r="G15" s="292"/>
      <c r="H15" s="170">
        <f ca="1">SUMIF(MAESTRO!D$1:V775,B15,MAESTRO!S:S)</f>
        <v>1032000000</v>
      </c>
      <c r="I15" s="170">
        <f ca="1">SUMIF(MAESTRO!D$1:V$769,B15,MAESTRO!U:U)</f>
        <v>579500000</v>
      </c>
      <c r="J15" s="170">
        <f ca="1">SUMIF(MAESTRO!D$1:V615,B15,MAESTRO!V:V)</f>
        <v>109905000</v>
      </c>
      <c r="K15" s="239">
        <f t="shared" ca="1" si="5"/>
        <v>0.18965487489214841</v>
      </c>
      <c r="L15" s="41"/>
      <c r="M15" s="167" t="s">
        <v>1396</v>
      </c>
      <c r="N15" s="172" t="s">
        <v>1362</v>
      </c>
      <c r="O15" s="200" t="s">
        <v>1363</v>
      </c>
      <c r="P15" s="180">
        <v>2</v>
      </c>
      <c r="Q15" s="180">
        <f>+(8)/4</f>
        <v>2</v>
      </c>
      <c r="R15" s="211">
        <f ca="1">SUMIF(INDICADORES!D:K,O15,INDICADORES!K:K)</f>
        <v>0</v>
      </c>
      <c r="S15" s="236">
        <f t="shared" ref="S15" ca="1" si="8">+R15</f>
        <v>0</v>
      </c>
      <c r="T15" s="44"/>
    </row>
    <row r="16" spans="1:20" ht="39.950000000000003" customHeight="1" x14ac:dyDescent="0.25">
      <c r="A16" t="s">
        <v>618</v>
      </c>
      <c r="B16" s="26" t="str">
        <f t="shared" ref="B16" si="9">CONCATENATE(A16,C16,E16)</f>
        <v>SAD21044</v>
      </c>
      <c r="C16">
        <v>21</v>
      </c>
      <c r="D16" s="30">
        <v>2016170010044</v>
      </c>
      <c r="E16" s="38" t="s">
        <v>263</v>
      </c>
      <c r="F16" s="155" t="s">
        <v>679</v>
      </c>
      <c r="G16" s="298" t="s">
        <v>106</v>
      </c>
      <c r="H16" s="170">
        <f ca="1">SUMIF(MAESTRO!D$1:V776,B16,MAESTRO!S:S)</f>
        <v>126000000</v>
      </c>
      <c r="I16" s="170">
        <f ca="1">SUMIF(MAESTRO!D$1:V$769,B16,MAESTRO!U:U)</f>
        <v>60619408</v>
      </c>
      <c r="J16" s="170">
        <f ca="1">SUMIF(MAESTRO!D$1:V616,B16,MAESTRO!V:V)</f>
        <v>679847</v>
      </c>
      <c r="K16" s="232">
        <f ca="1">+J16/I16</f>
        <v>1.1215005596887387E-2</v>
      </c>
      <c r="L16" s="41"/>
      <c r="M16" s="167" t="s">
        <v>680</v>
      </c>
      <c r="N16" s="172" t="s">
        <v>1348</v>
      </c>
      <c r="O16" s="200" t="s">
        <v>681</v>
      </c>
      <c r="P16" s="179">
        <v>1</v>
      </c>
      <c r="Q16" s="179">
        <f t="shared" ref="Q16:Q22" si="10">+P16/4</f>
        <v>0.25</v>
      </c>
      <c r="R16" s="211">
        <f ca="1">SUMIF(INDICADORES!D:K,O16,INDICADORES!K:K)</f>
        <v>0.25</v>
      </c>
      <c r="S16" s="215">
        <f t="shared" ca="1" si="1"/>
        <v>0.25</v>
      </c>
      <c r="T16" s="44"/>
    </row>
    <row r="17" spans="1:20" ht="57" customHeight="1" x14ac:dyDescent="0.25">
      <c r="A17" t="s">
        <v>618</v>
      </c>
      <c r="B17" s="26" t="str">
        <f t="shared" ref="B17:B19" si="11">CONCATENATE(A17,C17,E17)</f>
        <v>SAD21045</v>
      </c>
      <c r="C17">
        <v>21</v>
      </c>
      <c r="D17" s="5">
        <v>2016170010045</v>
      </c>
      <c r="E17" s="74" t="s">
        <v>254</v>
      </c>
      <c r="F17" s="156" t="s">
        <v>682</v>
      </c>
      <c r="G17" s="299"/>
      <c r="H17" s="170">
        <f ca="1">SUMIF(MAESTRO!D$1:V777,B17,MAESTRO!S:S)</f>
        <v>97000000</v>
      </c>
      <c r="I17" s="170">
        <f ca="1">SUMIF(MAESTRO!D$1:V$769,B17,MAESTRO!U:U)</f>
        <v>24580000</v>
      </c>
      <c r="J17" s="170">
        <f ca="1">SUMIF(MAESTRO!D$1:V617,B17,MAESTRO!V:V)</f>
        <v>0</v>
      </c>
      <c r="K17" s="232">
        <f t="shared" ca="1" si="5"/>
        <v>0</v>
      </c>
      <c r="L17" s="41"/>
      <c r="M17" s="167" t="s">
        <v>1349</v>
      </c>
      <c r="N17" s="172" t="s">
        <v>683</v>
      </c>
      <c r="O17" s="200" t="s">
        <v>684</v>
      </c>
      <c r="P17" s="179">
        <v>0.35</v>
      </c>
      <c r="Q17" s="179">
        <f t="shared" si="10"/>
        <v>8.7499999999999994E-2</v>
      </c>
      <c r="R17" s="211">
        <f ca="1">SUMIF(INDICADORES!D:K,O17,INDICADORES!K:K)</f>
        <v>8.7499999999999994E-2</v>
      </c>
      <c r="S17" s="217">
        <f t="shared" ca="1" si="1"/>
        <v>8.7499999999999994E-2</v>
      </c>
      <c r="T17" s="44"/>
    </row>
    <row r="18" spans="1:20" ht="39.950000000000003" customHeight="1" x14ac:dyDescent="0.25">
      <c r="A18" t="s">
        <v>618</v>
      </c>
      <c r="B18" s="26" t="str">
        <f t="shared" si="11"/>
        <v>SAD21046</v>
      </c>
      <c r="C18">
        <v>21</v>
      </c>
      <c r="D18" s="30">
        <v>2016170010046</v>
      </c>
      <c r="E18" s="38" t="s">
        <v>685</v>
      </c>
      <c r="F18" s="155" t="s">
        <v>686</v>
      </c>
      <c r="G18" s="299"/>
      <c r="H18" s="170">
        <f ca="1">SUMIF(MAESTRO!D$1:V778,B18,MAESTRO!S:S)</f>
        <v>479000000</v>
      </c>
      <c r="I18" s="170">
        <f ca="1">SUMIF(MAESTRO!D$1:V$769,B18,MAESTRO!U:U)</f>
        <v>102538426</v>
      </c>
      <c r="J18" s="170">
        <f ca="1">SUMIF(MAESTRO!D$1:V618,B18,MAESTRO!V:V)</f>
        <v>8756696</v>
      </c>
      <c r="K18" s="239">
        <f t="shared" ca="1" si="5"/>
        <v>8.5399165382156347E-2</v>
      </c>
      <c r="L18" s="41"/>
      <c r="M18" s="167" t="s">
        <v>687</v>
      </c>
      <c r="N18" s="172" t="s">
        <v>688</v>
      </c>
      <c r="O18" s="200" t="s">
        <v>689</v>
      </c>
      <c r="P18" s="179">
        <v>0.3</v>
      </c>
      <c r="Q18" s="179">
        <f t="shared" si="10"/>
        <v>7.4999999999999997E-2</v>
      </c>
      <c r="R18" s="211">
        <f ca="1">SUMIF(INDICADORES!D:K,O18,INDICADORES!K:K)</f>
        <v>7.4999999999999997E-2</v>
      </c>
      <c r="S18" s="217">
        <f t="shared" ca="1" si="1"/>
        <v>7.4999999999999997E-2</v>
      </c>
      <c r="T18" s="44"/>
    </row>
    <row r="19" spans="1:20" ht="44.25" customHeight="1" x14ac:dyDescent="0.25">
      <c r="A19" t="s">
        <v>618</v>
      </c>
      <c r="B19" s="26" t="str">
        <f t="shared" si="11"/>
        <v>SAD21047</v>
      </c>
      <c r="C19">
        <v>21</v>
      </c>
      <c r="D19" s="300">
        <v>2016170010047</v>
      </c>
      <c r="E19" s="303" t="s">
        <v>265</v>
      </c>
      <c r="F19" s="306" t="s">
        <v>690</v>
      </c>
      <c r="G19" s="299"/>
      <c r="H19" s="170">
        <f ca="1">SUMIF(MAESTRO!D$1:V779,B19,MAESTRO!S:S)</f>
        <v>715363941</v>
      </c>
      <c r="I19" s="170">
        <f ca="1">SUMIF(MAESTRO!D$1:V$769,B19,MAESTRO!U:U)</f>
        <v>226216014.5</v>
      </c>
      <c r="J19" s="170">
        <f ca="1">SUMIF(MAESTRO!D$1:V619,B19,MAESTRO!V:V)</f>
        <v>26982950</v>
      </c>
      <c r="K19" s="232">
        <f t="shared" ca="1" si="5"/>
        <v>0.11927957470049054</v>
      </c>
      <c r="L19" s="41"/>
      <c r="M19" s="167" t="s">
        <v>698</v>
      </c>
      <c r="N19" s="172" t="s">
        <v>697</v>
      </c>
      <c r="O19" s="200" t="s">
        <v>700</v>
      </c>
      <c r="P19" s="179">
        <v>0.4</v>
      </c>
      <c r="Q19" s="179">
        <f t="shared" si="10"/>
        <v>0.1</v>
      </c>
      <c r="R19" s="211">
        <f ca="1">SUMIF(INDICADORES!D:K,O19,INDICADORES!K:K)</f>
        <v>0.1</v>
      </c>
      <c r="S19" s="217">
        <f t="shared" ca="1" si="1"/>
        <v>0.1</v>
      </c>
      <c r="T19" s="44"/>
    </row>
    <row r="20" spans="1:20" ht="55.5" customHeight="1" x14ac:dyDescent="0.25">
      <c r="B20" s="26"/>
      <c r="D20" s="301"/>
      <c r="E20" s="304"/>
      <c r="F20" s="307"/>
      <c r="G20" s="299"/>
      <c r="H20" s="170">
        <f ca="1">SUMIF(MAESTRO!D18:V620,B20,MAESTRO!S:S)</f>
        <v>0</v>
      </c>
      <c r="I20" s="170">
        <f ca="1">SUMIF(MAESTRO!A18:V38,B20,MAESTRO!U18:U786)</f>
        <v>0</v>
      </c>
      <c r="J20" s="170">
        <f ca="1">SUMIF(MAESTRO!D18:V620,B20,MAESTRO!V:V)</f>
        <v>0</v>
      </c>
      <c r="K20" s="232">
        <v>0</v>
      </c>
      <c r="L20" s="41"/>
      <c r="M20" s="167" t="s">
        <v>691</v>
      </c>
      <c r="N20" s="172" t="s">
        <v>692</v>
      </c>
      <c r="O20" s="200" t="s">
        <v>693</v>
      </c>
      <c r="P20" s="179">
        <v>0.5</v>
      </c>
      <c r="Q20" s="179">
        <f t="shared" si="10"/>
        <v>0.125</v>
      </c>
      <c r="R20" s="211">
        <f ca="1">SUMIF(INDICADORES!D:K,O20,INDICADORES!K:K)</f>
        <v>0.125</v>
      </c>
      <c r="S20" s="217">
        <f t="shared" ca="1" si="1"/>
        <v>0.125</v>
      </c>
      <c r="T20" s="44"/>
    </row>
    <row r="21" spans="1:20" ht="39.950000000000003" customHeight="1" x14ac:dyDescent="0.25">
      <c r="B21" s="26"/>
      <c r="D21" s="301"/>
      <c r="E21" s="304"/>
      <c r="F21" s="307"/>
      <c r="G21" s="299"/>
      <c r="H21" s="170">
        <f ca="1">SUMIF(MAESTRO!D19:V621,B21,MAESTRO!S:S)</f>
        <v>0</v>
      </c>
      <c r="I21" s="170">
        <f ca="1">SUMIF(MAESTRO!A19:V39,B21,MAESTRO!U19:U787)</f>
        <v>0</v>
      </c>
      <c r="J21" s="170">
        <f ca="1">SUMIF(MAESTRO!D19:V621,B21,MAESTRO!V:V)</f>
        <v>0</v>
      </c>
      <c r="K21" s="232">
        <v>0</v>
      </c>
      <c r="L21" s="41"/>
      <c r="M21" s="167" t="s">
        <v>694</v>
      </c>
      <c r="N21" s="172" t="s">
        <v>695</v>
      </c>
      <c r="O21" s="200" t="s">
        <v>696</v>
      </c>
      <c r="P21" s="179">
        <v>1</v>
      </c>
      <c r="Q21" s="179">
        <f t="shared" si="10"/>
        <v>0.25</v>
      </c>
      <c r="R21" s="211">
        <f ca="1">SUMIF(INDICADORES!D:K,O21,INDICADORES!K:K)</f>
        <v>0.25</v>
      </c>
      <c r="S21" s="215">
        <f t="shared" ca="1" si="1"/>
        <v>0.25</v>
      </c>
      <c r="T21" s="44"/>
    </row>
    <row r="22" spans="1:20" ht="39.950000000000003" customHeight="1" x14ac:dyDescent="0.25">
      <c r="B22" s="26"/>
      <c r="D22" s="302"/>
      <c r="E22" s="305"/>
      <c r="F22" s="308"/>
      <c r="G22" s="299"/>
      <c r="H22" s="170">
        <f ca="1">SUMIF(MAESTRO!D20:V622,B22,MAESTRO!S:S)</f>
        <v>0</v>
      </c>
      <c r="I22" s="170">
        <f ca="1">SUMIF(MAESTRO!A20:V40,B22,MAESTRO!U20:U788)</f>
        <v>0</v>
      </c>
      <c r="J22" s="170">
        <f ca="1">SUMIF(MAESTRO!D20:V622,B22,MAESTRO!V:V)</f>
        <v>0</v>
      </c>
      <c r="K22" s="232">
        <v>0</v>
      </c>
      <c r="L22" s="41"/>
      <c r="M22" s="167" t="s">
        <v>698</v>
      </c>
      <c r="N22" s="172" t="s">
        <v>699</v>
      </c>
      <c r="O22" s="200" t="s">
        <v>701</v>
      </c>
      <c r="P22" s="179">
        <v>0.35</v>
      </c>
      <c r="Q22" s="179">
        <f t="shared" si="10"/>
        <v>8.7499999999999994E-2</v>
      </c>
      <c r="R22" s="211">
        <f ca="1">SUMIF(INDICADORES!D:K,O22,INDICADORES!K:K)</f>
        <v>0.875</v>
      </c>
      <c r="S22" s="215">
        <f t="shared" ca="1" si="1"/>
        <v>0.875</v>
      </c>
      <c r="T22" s="44"/>
    </row>
    <row r="23" spans="1:20" ht="39.950000000000003" customHeight="1" x14ac:dyDescent="0.25">
      <c r="A23" t="s">
        <v>619</v>
      </c>
      <c r="B23" t="str">
        <f t="shared" ref="B23" si="12">CONCATENATE(A23,C23,E23)</f>
        <v>PLA22091</v>
      </c>
      <c r="C23">
        <v>22</v>
      </c>
      <c r="D23" s="5">
        <v>2016170010091</v>
      </c>
      <c r="E23" s="74" t="s">
        <v>217</v>
      </c>
      <c r="F23" s="156" t="s">
        <v>702</v>
      </c>
      <c r="G23" s="295" t="s">
        <v>119</v>
      </c>
      <c r="H23" s="170">
        <f ca="1">SUMIF(MAESTRO!D$1:V783,B23,MAESTRO!S:S)</f>
        <v>60000000</v>
      </c>
      <c r="I23" s="170">
        <f ca="1">SUMIF(MAESTRO!D$1:V$769,B23,MAESTRO!U:U)</f>
        <v>31014900</v>
      </c>
      <c r="J23" s="170">
        <f ca="1">SUMIF(MAESTRO!D$1:V623,B23,MAESTRO!V:V)</f>
        <v>10730456</v>
      </c>
      <c r="K23" s="239">
        <f t="shared" ref="K22:K31" ca="1" si="13">+J23/I23</f>
        <v>0.34597744954844284</v>
      </c>
      <c r="L23" s="44"/>
      <c r="M23" s="167" t="s">
        <v>703</v>
      </c>
      <c r="N23" s="172" t="s">
        <v>704</v>
      </c>
      <c r="O23" s="200" t="s">
        <v>705</v>
      </c>
      <c r="P23" s="180">
        <v>2</v>
      </c>
      <c r="Q23" s="190">
        <f>+(2)/4</f>
        <v>0.5</v>
      </c>
      <c r="R23" s="211">
        <f ca="1">SUMIF(INDICADORES!D:K,O23,INDICADORES!K:K)</f>
        <v>0.5</v>
      </c>
      <c r="S23" s="215">
        <f t="shared" ca="1" si="1"/>
        <v>0.5</v>
      </c>
      <c r="T23" s="44"/>
    </row>
    <row r="24" spans="1:20" ht="54.75" customHeight="1" x14ac:dyDescent="0.25">
      <c r="A24" t="s">
        <v>619</v>
      </c>
      <c r="B24" t="str">
        <f t="shared" ref="B24:B29" si="14">CONCATENATE(A24,C24,E24)</f>
        <v>PLA22092</v>
      </c>
      <c r="C24">
        <v>22</v>
      </c>
      <c r="D24" s="5">
        <v>2016170010092</v>
      </c>
      <c r="E24" s="74" t="s">
        <v>219</v>
      </c>
      <c r="F24" s="156" t="s">
        <v>706</v>
      </c>
      <c r="G24" s="296"/>
      <c r="H24" s="170">
        <f ca="1">SUMIF(MAESTRO!D$1:V784,B24,MAESTRO!S:S)</f>
        <v>500000000</v>
      </c>
      <c r="I24" s="170">
        <f ca="1">SUMIF(MAESTRO!D$1:V$769,B24,MAESTRO!U:U)</f>
        <v>0</v>
      </c>
      <c r="J24" s="170">
        <f ca="1">SUMIF(MAESTRO!D$1:V624,B24,MAESTRO!V:V)</f>
        <v>0</v>
      </c>
      <c r="K24" s="239">
        <v>0</v>
      </c>
      <c r="L24" s="41"/>
      <c r="M24" s="167" t="s">
        <v>707</v>
      </c>
      <c r="N24" s="167" t="s">
        <v>708</v>
      </c>
      <c r="O24" s="200" t="s">
        <v>709</v>
      </c>
      <c r="P24" s="180">
        <v>1</v>
      </c>
      <c r="Q24" s="190">
        <f>+(1)/4</f>
        <v>0.25</v>
      </c>
      <c r="R24" s="211">
        <f ca="1">SUMIF(INDICADORES!D:K,O24,INDICADORES!K:K)</f>
        <v>0.25</v>
      </c>
      <c r="S24" s="215">
        <f t="shared" ca="1" si="1"/>
        <v>0.25</v>
      </c>
      <c r="T24" s="44"/>
    </row>
    <row r="25" spans="1:20" ht="39.950000000000003" customHeight="1" x14ac:dyDescent="0.25">
      <c r="A25" t="s">
        <v>619</v>
      </c>
      <c r="B25" t="str">
        <f t="shared" si="14"/>
        <v>PLA22093</v>
      </c>
      <c r="C25">
        <v>22</v>
      </c>
      <c r="D25" s="158">
        <v>2016170010093</v>
      </c>
      <c r="E25" s="38" t="s">
        <v>223</v>
      </c>
      <c r="F25" s="155" t="s">
        <v>710</v>
      </c>
      <c r="G25" s="296"/>
      <c r="H25" s="170">
        <f ca="1">SUMIF(MAESTRO!D$1:V785,B25,MAESTRO!S:S)</f>
        <v>97963096</v>
      </c>
      <c r="I25" s="170">
        <f ca="1">SUMIF(MAESTRO!D$1:V$769,B25,MAESTRO!U:U)</f>
        <v>3956400</v>
      </c>
      <c r="J25" s="170">
        <f ca="1">SUMIF(MAESTRO!D$1:V625,B25,MAESTRO!V:V)</f>
        <v>832600</v>
      </c>
      <c r="K25" s="232">
        <f t="shared" ca="1" si="13"/>
        <v>0.21044383783237286</v>
      </c>
      <c r="L25" s="41"/>
      <c r="M25" s="167" t="s">
        <v>711</v>
      </c>
      <c r="N25" s="167" t="s">
        <v>712</v>
      </c>
      <c r="O25" s="200" t="s">
        <v>713</v>
      </c>
      <c r="P25" s="180">
        <v>100</v>
      </c>
      <c r="Q25" s="180">
        <f>+(100)/4</f>
        <v>25</v>
      </c>
      <c r="R25" s="211">
        <f ca="1">SUMIF(INDICADORES!D:K,O25,INDICADORES!K:K)</f>
        <v>20</v>
      </c>
      <c r="S25" s="235">
        <f t="shared" ca="1" si="1"/>
        <v>20</v>
      </c>
      <c r="T25" s="44"/>
    </row>
    <row r="26" spans="1:20" ht="39.950000000000003" customHeight="1" x14ac:dyDescent="0.25">
      <c r="A26" t="s">
        <v>619</v>
      </c>
      <c r="B26" t="str">
        <f t="shared" si="14"/>
        <v>PLA22094</v>
      </c>
      <c r="C26">
        <v>22</v>
      </c>
      <c r="D26" s="5">
        <v>2016170010094</v>
      </c>
      <c r="E26" s="74" t="s">
        <v>714</v>
      </c>
      <c r="F26" s="156" t="s">
        <v>715</v>
      </c>
      <c r="G26" s="296"/>
      <c r="H26" s="170">
        <f ca="1">SUMIF(MAESTRO!D$1:V786,B26,MAESTRO!S:S)</f>
        <v>203000000</v>
      </c>
      <c r="I26" s="170">
        <f ca="1">SUMIF(MAESTRO!D$1:V$769,B26,MAESTRO!U:U)</f>
        <v>127855242</v>
      </c>
      <c r="J26" s="170">
        <f ca="1">SUMIF(MAESTRO!D$1:V626,B26,MAESTRO!V:V)</f>
        <v>33462461</v>
      </c>
      <c r="K26" s="239">
        <f t="shared" ca="1" si="13"/>
        <v>0.26172146309026578</v>
      </c>
      <c r="L26" s="41"/>
      <c r="M26" s="167" t="s">
        <v>711</v>
      </c>
      <c r="N26" s="167" t="s">
        <v>716</v>
      </c>
      <c r="O26" s="200" t="s">
        <v>717</v>
      </c>
      <c r="P26" s="180">
        <v>1</v>
      </c>
      <c r="Q26" s="190">
        <f>+(1)/4</f>
        <v>0.25</v>
      </c>
      <c r="R26" s="211">
        <f ca="1">SUMIF(INDICADORES!D:K,O26,INDICADORES!K:K)</f>
        <v>0.25</v>
      </c>
      <c r="S26" s="215">
        <f t="shared" ca="1" si="1"/>
        <v>0.25</v>
      </c>
      <c r="T26" s="44"/>
    </row>
    <row r="27" spans="1:20" ht="65.25" customHeight="1" x14ac:dyDescent="0.25">
      <c r="A27" t="s">
        <v>619</v>
      </c>
      <c r="B27" t="str">
        <f t="shared" si="14"/>
        <v>PLA22095</v>
      </c>
      <c r="C27">
        <v>22</v>
      </c>
      <c r="D27" s="5">
        <v>2016170010095</v>
      </c>
      <c r="E27" s="74" t="s">
        <v>227</v>
      </c>
      <c r="F27" s="156" t="s">
        <v>718</v>
      </c>
      <c r="G27" s="296"/>
      <c r="H27" s="170">
        <f ca="1">SUMIF(MAESTRO!D$1:V787,B27,MAESTRO!S:S)</f>
        <v>268084793</v>
      </c>
      <c r="I27" s="170">
        <f ca="1">SUMIF(MAESTRO!D$1:V$769,B27,MAESTRO!U:U)</f>
        <v>50300600</v>
      </c>
      <c r="J27" s="170">
        <f ca="1">SUMIF(MAESTRO!D$1:V627,B27,MAESTRO!V:V)</f>
        <v>9013739</v>
      </c>
      <c r="K27" s="232">
        <f t="shared" ca="1" si="13"/>
        <v>0.1791974449608951</v>
      </c>
      <c r="L27" s="41"/>
      <c r="M27" s="167" t="s">
        <v>721</v>
      </c>
      <c r="N27" s="167" t="s">
        <v>720</v>
      </c>
      <c r="O27" s="200" t="s">
        <v>719</v>
      </c>
      <c r="P27" s="180">
        <v>65</v>
      </c>
      <c r="Q27" s="180">
        <f>+(65)/4</f>
        <v>16.25</v>
      </c>
      <c r="R27" s="211">
        <f ca="1">SUMIF(INDICADORES!D:K,O27,INDICADORES!K:K)</f>
        <v>16.2</v>
      </c>
      <c r="S27" s="235">
        <f t="shared" ca="1" si="1"/>
        <v>16.2</v>
      </c>
      <c r="T27" s="44"/>
    </row>
    <row r="28" spans="1:20" ht="59.25" customHeight="1" x14ac:dyDescent="0.25">
      <c r="A28" t="s">
        <v>619</v>
      </c>
      <c r="B28" t="str">
        <f t="shared" si="14"/>
        <v>PLA22096</v>
      </c>
      <c r="C28">
        <v>22</v>
      </c>
      <c r="D28" s="5">
        <v>2016170010096</v>
      </c>
      <c r="E28" s="74" t="s">
        <v>229</v>
      </c>
      <c r="F28" s="156" t="s">
        <v>725</v>
      </c>
      <c r="G28" s="296"/>
      <c r="H28" s="170">
        <f ca="1">SUMIF(MAESTRO!D$1:V788,B28,MAESTRO!S:S)</f>
        <v>125000000</v>
      </c>
      <c r="I28" s="170">
        <f ca="1">SUMIF(MAESTRO!D$1:V$769,B28,MAESTRO!U:U)</f>
        <v>69112736</v>
      </c>
      <c r="J28" s="170">
        <f ca="1">SUMIF(MAESTRO!D$1:V628,B28,MAESTRO!V:V)</f>
        <v>17324845</v>
      </c>
      <c r="K28" s="263">
        <f t="shared" ca="1" si="13"/>
        <v>0.25067514329052176</v>
      </c>
      <c r="L28" s="41"/>
      <c r="M28" s="167" t="s">
        <v>722</v>
      </c>
      <c r="N28" s="167" t="s">
        <v>723</v>
      </c>
      <c r="O28" s="200" t="s">
        <v>724</v>
      </c>
      <c r="P28" s="180">
        <v>90</v>
      </c>
      <c r="Q28" s="180">
        <f>+(90)/4</f>
        <v>22.5</v>
      </c>
      <c r="R28" s="211">
        <f ca="1">SUMIF(INDICADORES!D:K,O28,INDICADORES!K:K)</f>
        <v>20</v>
      </c>
      <c r="S28" s="235">
        <f t="shared" ca="1" si="1"/>
        <v>20</v>
      </c>
      <c r="T28" s="44"/>
    </row>
    <row r="29" spans="1:20" ht="39.950000000000003" customHeight="1" x14ac:dyDescent="0.25">
      <c r="A29" t="s">
        <v>619</v>
      </c>
      <c r="B29" t="str">
        <f t="shared" si="14"/>
        <v>PLA22097</v>
      </c>
      <c r="C29">
        <v>22</v>
      </c>
      <c r="D29" s="158">
        <v>2016170010097</v>
      </c>
      <c r="E29" s="38" t="s">
        <v>150</v>
      </c>
      <c r="F29" s="155" t="s">
        <v>726</v>
      </c>
      <c r="G29" s="296"/>
      <c r="H29" s="170">
        <f ca="1">SUMIF(MAESTRO!D$1:V789,B29,MAESTRO!S:S)</f>
        <v>3071136315</v>
      </c>
      <c r="I29" s="170">
        <f ca="1">SUMIF(MAESTRO!D$1:V$769,B29,MAESTRO!U:U)</f>
        <v>0</v>
      </c>
      <c r="J29" s="170">
        <f ca="1">SUMIF(MAESTRO!D$1:V629,B29,MAESTRO!V:V)</f>
        <v>0</v>
      </c>
      <c r="K29" s="239">
        <v>0</v>
      </c>
      <c r="L29" s="41"/>
      <c r="M29" s="178" t="s">
        <v>727</v>
      </c>
      <c r="N29" s="178" t="s">
        <v>727</v>
      </c>
      <c r="O29" s="201" t="s">
        <v>727</v>
      </c>
      <c r="P29" s="178" t="s">
        <v>727</v>
      </c>
      <c r="Q29" s="192" t="s">
        <v>727</v>
      </c>
      <c r="R29" s="192" t="s">
        <v>727</v>
      </c>
      <c r="S29" s="215" t="str">
        <f t="shared" si="1"/>
        <v>N/A</v>
      </c>
      <c r="T29" s="44"/>
    </row>
    <row r="30" spans="1:20" ht="39.950000000000003" customHeight="1" x14ac:dyDescent="0.25">
      <c r="A30" t="s">
        <v>619</v>
      </c>
      <c r="B30" t="str">
        <f t="shared" ref="B30:B32" si="15">CONCATENATE(A30,C30,E30)</f>
        <v>PLA22098</v>
      </c>
      <c r="C30">
        <v>22</v>
      </c>
      <c r="D30" s="158">
        <v>2016170010098</v>
      </c>
      <c r="E30" s="38" t="s">
        <v>144</v>
      </c>
      <c r="F30" s="155" t="s">
        <v>749</v>
      </c>
      <c r="G30" s="296"/>
      <c r="H30" s="170">
        <f ca="1">SUMIF(MAESTRO!D$1:V790,B30,MAESTRO!S:S)</f>
        <v>110000000</v>
      </c>
      <c r="I30" s="170">
        <f ca="1">SUMIF(MAESTRO!D$1:V$769,B30,MAESTRO!U:U)</f>
        <v>0</v>
      </c>
      <c r="J30" s="170">
        <f ca="1">SUMIF(MAESTRO!D$1:V630,B30,MAESTRO!V:V)</f>
        <v>0</v>
      </c>
      <c r="K30" s="239">
        <v>0</v>
      </c>
      <c r="L30" s="41"/>
      <c r="M30" s="167" t="s">
        <v>728</v>
      </c>
      <c r="N30" s="167" t="s">
        <v>729</v>
      </c>
      <c r="O30" s="200" t="s">
        <v>730</v>
      </c>
      <c r="P30" s="180">
        <v>100</v>
      </c>
      <c r="Q30" s="181">
        <f>+(100)/4</f>
        <v>25</v>
      </c>
      <c r="R30" s="211">
        <f ca="1">SUMIF(INDICADORES!D:K,O30,INDICADORES!K:K)</f>
        <v>20</v>
      </c>
      <c r="S30" s="235">
        <f t="shared" ca="1" si="1"/>
        <v>20</v>
      </c>
      <c r="T30" s="44"/>
    </row>
    <row r="31" spans="1:20" ht="39.950000000000003" customHeight="1" x14ac:dyDescent="0.25">
      <c r="A31" t="s">
        <v>619</v>
      </c>
      <c r="B31" t="str">
        <f t="shared" si="15"/>
        <v>PLA22099</v>
      </c>
      <c r="C31">
        <v>22</v>
      </c>
      <c r="D31" s="158">
        <v>2016170010099</v>
      </c>
      <c r="E31" s="38" t="s">
        <v>76</v>
      </c>
      <c r="F31" s="155" t="s">
        <v>750</v>
      </c>
      <c r="G31" s="310"/>
      <c r="H31" s="170">
        <f ca="1">SUMIF(MAESTRO!D$1:V791,B31,MAESTRO!S:S)</f>
        <v>313000000</v>
      </c>
      <c r="I31" s="170">
        <f ca="1">SUMIF(MAESTRO!D$1:V$769,B31,MAESTRO!U:U)</f>
        <v>230660584</v>
      </c>
      <c r="J31" s="170">
        <f ca="1">SUMIF(MAESTRO!D$1:V631,B31,MAESTRO!V:V)</f>
        <v>51376368</v>
      </c>
      <c r="K31" s="232">
        <f t="shared" ca="1" si="13"/>
        <v>0.22273579260512061</v>
      </c>
      <c r="L31" s="41"/>
      <c r="M31" s="167" t="s">
        <v>731</v>
      </c>
      <c r="N31" s="167" t="s">
        <v>732</v>
      </c>
      <c r="O31" s="200" t="s">
        <v>733</v>
      </c>
      <c r="P31" s="180">
        <v>1</v>
      </c>
      <c r="Q31" s="190">
        <f>+(1)/4</f>
        <v>0.25</v>
      </c>
      <c r="R31" s="211">
        <f ca="1">SUMIF(INDICADORES!D:K,O31,INDICADORES!K:K)</f>
        <v>0.25</v>
      </c>
      <c r="S31" s="215">
        <f t="shared" ca="1" si="1"/>
        <v>0.25</v>
      </c>
      <c r="T31" s="44"/>
    </row>
    <row r="32" spans="1:20" ht="54" customHeight="1" x14ac:dyDescent="0.25">
      <c r="A32" t="s">
        <v>620</v>
      </c>
      <c r="B32" t="str">
        <f t="shared" si="15"/>
        <v>TTO23036</v>
      </c>
      <c r="C32">
        <v>23</v>
      </c>
      <c r="D32" s="158">
        <v>2016170010036</v>
      </c>
      <c r="E32" s="38" t="s">
        <v>285</v>
      </c>
      <c r="F32" s="155" t="s">
        <v>751</v>
      </c>
      <c r="G32" s="319" t="s">
        <v>134</v>
      </c>
      <c r="H32" s="170">
        <f ca="1">SUMIF(MAESTRO!D$1:V792,B32,MAESTRO!S:S)</f>
        <v>557120000</v>
      </c>
      <c r="I32" s="170">
        <f ca="1">SUMIF(MAESTRO!D$1:V$769,B32,MAESTRO!U:U)</f>
        <v>207018905</v>
      </c>
      <c r="J32" s="170">
        <f ca="1">SUMIF(MAESTRO!D$1:V632,B32,MAESTRO!V:V)</f>
        <v>6607660</v>
      </c>
      <c r="K32" s="232">
        <f ca="1">+J32/I32</f>
        <v>3.191814776529709E-2</v>
      </c>
      <c r="L32" s="41"/>
      <c r="M32" s="167" t="s">
        <v>734</v>
      </c>
      <c r="N32" s="167" t="s">
        <v>735</v>
      </c>
      <c r="O32" s="200" t="s">
        <v>736</v>
      </c>
      <c r="P32" s="179">
        <v>0.96</v>
      </c>
      <c r="Q32" s="179">
        <f>+P32/4</f>
        <v>0.24</v>
      </c>
      <c r="R32" s="211">
        <f ca="1">SUMIF(INDICADORES!D:K,O32,INDICADORES!K:K)</f>
        <v>0.24</v>
      </c>
      <c r="S32" s="215">
        <f t="shared" ca="1" si="1"/>
        <v>0.24</v>
      </c>
      <c r="T32" s="44"/>
    </row>
    <row r="33" spans="1:20" ht="56.25" customHeight="1" x14ac:dyDescent="0.25">
      <c r="A33" t="s">
        <v>620</v>
      </c>
      <c r="B33" t="str">
        <f t="shared" ref="B33:B37" si="16">CONCATENATE(A33,C33,E33)</f>
        <v>TTO23037</v>
      </c>
      <c r="C33">
        <v>23</v>
      </c>
      <c r="D33" s="158">
        <v>2016170010037</v>
      </c>
      <c r="E33" s="38" t="s">
        <v>163</v>
      </c>
      <c r="F33" s="155" t="s">
        <v>752</v>
      </c>
      <c r="G33" s="320"/>
      <c r="H33" s="170">
        <f ca="1">SUMIF(MAESTRO!D$1:V793,B33,MAESTRO!S:S)</f>
        <v>2089414510</v>
      </c>
      <c r="I33" s="170">
        <f ca="1">SUMIF(MAESTRO!D$1:V$769,B33,MAESTRO!U:U)</f>
        <v>1367288501</v>
      </c>
      <c r="J33" s="170">
        <f ca="1">SUMIF(MAESTRO!D$1:V633,B33,MAESTRO!V:V)</f>
        <v>120861983</v>
      </c>
      <c r="K33" s="232">
        <f ca="1">+J33/I33</f>
        <v>8.8395377355696789E-2</v>
      </c>
      <c r="L33" s="41"/>
      <c r="M33" s="167" t="s">
        <v>737</v>
      </c>
      <c r="N33" s="167" t="s">
        <v>738</v>
      </c>
      <c r="O33" s="200" t="s">
        <v>739</v>
      </c>
      <c r="P33" s="180">
        <v>1</v>
      </c>
      <c r="Q33" s="190">
        <f>+(1)/4</f>
        <v>0.25</v>
      </c>
      <c r="R33" s="211">
        <f ca="1">SUMIF(INDICADORES!D:K,O33,INDICADORES!K:K)</f>
        <v>0.25</v>
      </c>
      <c r="S33" s="215">
        <f t="shared" ca="1" si="1"/>
        <v>0.25</v>
      </c>
      <c r="T33" s="44"/>
    </row>
    <row r="34" spans="1:20" ht="39.950000000000003" customHeight="1" x14ac:dyDescent="0.25">
      <c r="A34" t="s">
        <v>620</v>
      </c>
      <c r="B34" t="str">
        <f t="shared" si="16"/>
        <v>TTO23038</v>
      </c>
      <c r="C34">
        <v>23</v>
      </c>
      <c r="D34" s="5">
        <v>2016170010038</v>
      </c>
      <c r="E34" s="74" t="s">
        <v>259</v>
      </c>
      <c r="F34" s="14" t="s">
        <v>753</v>
      </c>
      <c r="G34" s="320"/>
      <c r="H34" s="170">
        <f ca="1">SUMIF(MAESTRO!D$1:V794,B34,MAESTRO!S:S)</f>
        <v>256420000</v>
      </c>
      <c r="I34" s="170">
        <f ca="1">SUMIF(MAESTRO!D$1:V$769,B34,MAESTRO!U:U)</f>
        <v>126271049</v>
      </c>
      <c r="J34" s="170">
        <f ca="1">SUMIF(MAESTRO!D$1:V634,B34,MAESTRO!V:V)</f>
        <v>8725751</v>
      </c>
      <c r="K34" s="288">
        <f ca="1">+J34/I34</f>
        <v>6.9103338168989156E-2</v>
      </c>
      <c r="L34" s="44"/>
      <c r="M34" s="167" t="s">
        <v>740</v>
      </c>
      <c r="N34" s="167" t="s">
        <v>741</v>
      </c>
      <c r="O34" s="200" t="s">
        <v>742</v>
      </c>
      <c r="P34" s="180">
        <v>1</v>
      </c>
      <c r="Q34" s="190">
        <f>+(1)/4</f>
        <v>0.25</v>
      </c>
      <c r="R34" s="211">
        <f ca="1">SUMIF(INDICADORES!D:K,O34,INDICADORES!K:K)</f>
        <v>0.25</v>
      </c>
      <c r="S34" s="215">
        <f t="shared" ca="1" si="1"/>
        <v>0.25</v>
      </c>
      <c r="T34" s="44"/>
    </row>
    <row r="35" spans="1:20" ht="73.5" customHeight="1" x14ac:dyDescent="0.25">
      <c r="A35" t="s">
        <v>620</v>
      </c>
      <c r="B35" t="str">
        <f t="shared" si="16"/>
        <v>TTO23039</v>
      </c>
      <c r="C35">
        <v>23</v>
      </c>
      <c r="D35" s="158">
        <v>2016170010039</v>
      </c>
      <c r="E35" s="38" t="s">
        <v>261</v>
      </c>
      <c r="F35" s="155" t="s">
        <v>754</v>
      </c>
      <c r="G35" s="320"/>
      <c r="H35" s="170">
        <f ca="1">SUMIF(MAESTRO!D$1:V795,B35,MAESTRO!S:S)</f>
        <v>724677200</v>
      </c>
      <c r="I35" s="170">
        <f ca="1">SUMIF(MAESTRO!D$1:V$769,B35,MAESTRO!U:U)</f>
        <v>0</v>
      </c>
      <c r="J35" s="170">
        <f ca="1">SUMIF(MAESTRO!D$1:V635,B35,MAESTRO!V:V)</f>
        <v>0</v>
      </c>
      <c r="K35" s="239">
        <v>0</v>
      </c>
      <c r="L35" s="41"/>
      <c r="M35" s="167" t="s">
        <v>743</v>
      </c>
      <c r="N35" s="167" t="s">
        <v>744</v>
      </c>
      <c r="O35" s="200" t="s">
        <v>745</v>
      </c>
      <c r="P35" s="180">
        <v>0</v>
      </c>
      <c r="Q35" s="192" t="s">
        <v>727</v>
      </c>
      <c r="R35" s="211">
        <f ca="1">SUMIF(INDICADORES!D:K,O35,INDICADORES!K:K)</f>
        <v>0</v>
      </c>
      <c r="S35" s="235">
        <f t="shared" ca="1" si="1"/>
        <v>0</v>
      </c>
      <c r="T35" s="44"/>
    </row>
    <row r="36" spans="1:20" ht="39.950000000000003" customHeight="1" x14ac:dyDescent="0.25">
      <c r="A36" t="s">
        <v>620</v>
      </c>
      <c r="B36" t="str">
        <f t="shared" si="16"/>
        <v>TTO23040</v>
      </c>
      <c r="C36">
        <v>23</v>
      </c>
      <c r="D36" s="158">
        <v>2016170010040</v>
      </c>
      <c r="E36" s="38" t="s">
        <v>257</v>
      </c>
      <c r="F36" s="155" t="s">
        <v>755</v>
      </c>
      <c r="G36" s="320"/>
      <c r="H36" s="170">
        <f ca="1">SUMIF(MAESTRO!D$1:V796,B36,MAESTRO!S:S)</f>
        <v>549600000</v>
      </c>
      <c r="I36" s="170">
        <f ca="1">SUMIF(MAESTRO!D$1:V$769,B36,MAESTRO!U:U)</f>
        <v>0</v>
      </c>
      <c r="J36" s="170">
        <f ca="1">SUMIF(MAESTRO!D$1:V636,B36,MAESTRO!V:V)</f>
        <v>0</v>
      </c>
      <c r="K36" s="239">
        <v>0</v>
      </c>
      <c r="L36" s="41"/>
      <c r="M36" s="167" t="s">
        <v>746</v>
      </c>
      <c r="N36" s="167" t="s">
        <v>747</v>
      </c>
      <c r="O36" s="200" t="s">
        <v>748</v>
      </c>
      <c r="P36" s="182">
        <v>600</v>
      </c>
      <c r="Q36" s="182">
        <f>+(600)/4</f>
        <v>150</v>
      </c>
      <c r="R36" s="211">
        <f ca="1">SUMIF(INDICADORES!D:K,O36,INDICADORES!K:K)</f>
        <v>140</v>
      </c>
      <c r="S36" s="235">
        <f t="shared" ca="1" si="1"/>
        <v>140</v>
      </c>
      <c r="T36" s="44"/>
    </row>
    <row r="37" spans="1:20" ht="64.5" customHeight="1" x14ac:dyDescent="0.25">
      <c r="A37" t="s">
        <v>621</v>
      </c>
      <c r="B37" t="str">
        <f t="shared" si="16"/>
        <v>GOB24029</v>
      </c>
      <c r="C37">
        <v>24</v>
      </c>
      <c r="D37" s="158">
        <v>2016170010029</v>
      </c>
      <c r="E37" s="38" t="s">
        <v>242</v>
      </c>
      <c r="F37" s="155" t="s">
        <v>756</v>
      </c>
      <c r="G37" s="317" t="s">
        <v>141</v>
      </c>
      <c r="H37" s="170">
        <f ca="1">SUMIF(MAESTRO!D$1:V797,B37,MAESTRO!S:S)</f>
        <v>1059000000</v>
      </c>
      <c r="I37" s="170">
        <f ca="1">SUMIF(MAESTRO!D$1:V$769,B37,MAESTRO!U:U)</f>
        <v>816000000</v>
      </c>
      <c r="J37" s="170">
        <f ca="1">SUMIF(MAESTRO!D$1:V637,B37,MAESTRO!V:V)</f>
        <v>55592919</v>
      </c>
      <c r="K37" s="232">
        <f ca="1">+J37/I37</f>
        <v>6.8128577205882349E-2</v>
      </c>
      <c r="L37" s="41"/>
      <c r="M37" s="167" t="s">
        <v>757</v>
      </c>
      <c r="N37" s="167" t="s">
        <v>758</v>
      </c>
      <c r="O37" s="200" t="s">
        <v>759</v>
      </c>
      <c r="P37" s="182">
        <v>140</v>
      </c>
      <c r="Q37" s="182">
        <f>+(140)/4</f>
        <v>35</v>
      </c>
      <c r="R37" s="211">
        <f ca="1">SUMIF(INDICADORES!D:K,O37,INDICADORES!K:K)</f>
        <v>30</v>
      </c>
      <c r="S37" s="235">
        <f t="shared" ca="1" si="1"/>
        <v>30</v>
      </c>
      <c r="T37" s="44"/>
    </row>
    <row r="38" spans="1:20" ht="66" customHeight="1" x14ac:dyDescent="0.25">
      <c r="A38" t="s">
        <v>621</v>
      </c>
      <c r="B38" t="str">
        <f t="shared" ref="B38:B44" si="17">CONCATENATE(A38,C38,E38)</f>
        <v>GOB24069</v>
      </c>
      <c r="C38">
        <v>24</v>
      </c>
      <c r="D38" s="158">
        <v>2016170010069</v>
      </c>
      <c r="E38" s="38" t="s">
        <v>604</v>
      </c>
      <c r="F38" s="155" t="s">
        <v>760</v>
      </c>
      <c r="G38" s="318"/>
      <c r="H38" s="170">
        <f ca="1">SUMIF(MAESTRO!D$1:V798,B38,MAESTRO!S:S)</f>
        <v>131000000</v>
      </c>
      <c r="I38" s="170">
        <f ca="1">SUMIF(MAESTRO!D$1:V$769,B38,MAESTRO!U:U)</f>
        <v>100136134.39</v>
      </c>
      <c r="J38" s="170">
        <f ca="1">SUMIF(MAESTRO!D$1:V638,B38,MAESTRO!V:V)</f>
        <v>10228909.390000001</v>
      </c>
      <c r="K38" s="232">
        <f ca="1">+J38/I38</f>
        <v>0.10215003257626751</v>
      </c>
      <c r="L38" s="41"/>
      <c r="M38" s="167" t="s">
        <v>761</v>
      </c>
      <c r="N38" s="167" t="s">
        <v>762</v>
      </c>
      <c r="O38" s="200" t="s">
        <v>763</v>
      </c>
      <c r="P38" s="182">
        <v>1</v>
      </c>
      <c r="Q38" s="190">
        <f>+(1)/4</f>
        <v>0.25</v>
      </c>
      <c r="R38" s="211">
        <f ca="1">SUMIF(INDICADORES!D:K,O38,INDICADORES!K:K)</f>
        <v>0.25</v>
      </c>
      <c r="S38" s="215">
        <f t="shared" ca="1" si="1"/>
        <v>0.25</v>
      </c>
      <c r="T38" s="44"/>
    </row>
    <row r="39" spans="1:20" ht="66" customHeight="1" x14ac:dyDescent="0.25">
      <c r="A39" t="s">
        <v>621</v>
      </c>
      <c r="B39" t="str">
        <f t="shared" si="17"/>
        <v>GOB24070</v>
      </c>
      <c r="C39">
        <v>24</v>
      </c>
      <c r="D39" s="5">
        <v>2016170010070</v>
      </c>
      <c r="E39" s="74" t="s">
        <v>318</v>
      </c>
      <c r="F39" s="156" t="s">
        <v>764</v>
      </c>
      <c r="G39" s="318"/>
      <c r="H39" s="170">
        <f ca="1">SUMIF(MAESTRO!D$1:V799,B39,MAESTRO!S:S)</f>
        <v>50000000</v>
      </c>
      <c r="I39" s="170">
        <f ca="1">SUMIF(MAESTRO!D$1:V$769,B39,MAESTRO!U:U)</f>
        <v>0</v>
      </c>
      <c r="J39" s="170">
        <f ca="1">SUMIF(MAESTRO!D$1:V639,B39,MAESTRO!V:V)</f>
        <v>0</v>
      </c>
      <c r="K39" s="232">
        <v>0</v>
      </c>
      <c r="L39" s="41"/>
      <c r="M39" s="167" t="s">
        <v>765</v>
      </c>
      <c r="N39" s="167" t="s">
        <v>766</v>
      </c>
      <c r="O39" s="200" t="s">
        <v>767</v>
      </c>
      <c r="P39" s="182">
        <v>1</v>
      </c>
      <c r="Q39" s="190">
        <f>+(1)/4</f>
        <v>0.25</v>
      </c>
      <c r="R39" s="211">
        <f ca="1">SUMIF(INDICADORES!D:K,O39,INDICADORES!K:K)</f>
        <v>0.25</v>
      </c>
      <c r="S39" s="215">
        <f t="shared" ca="1" si="1"/>
        <v>0.25</v>
      </c>
      <c r="T39" s="44"/>
    </row>
    <row r="40" spans="1:20" ht="69.75" customHeight="1" x14ac:dyDescent="0.25">
      <c r="A40" t="s">
        <v>621</v>
      </c>
      <c r="B40" t="str">
        <f t="shared" si="17"/>
        <v>GOB24071</v>
      </c>
      <c r="C40">
        <v>24</v>
      </c>
      <c r="D40" s="158">
        <v>2016170010071</v>
      </c>
      <c r="E40" s="38" t="s">
        <v>292</v>
      </c>
      <c r="F40" s="155" t="s">
        <v>768</v>
      </c>
      <c r="G40" s="318"/>
      <c r="H40" s="170">
        <f ca="1">SUMIF(MAESTRO!D$1:V800,B40,MAESTRO!S:S)</f>
        <v>7134060385</v>
      </c>
      <c r="I40" s="170">
        <f ca="1">SUMIF(MAESTRO!D$1:V$769,B40,MAESTRO!U:U)</f>
        <v>1103132941.4200001</v>
      </c>
      <c r="J40" s="170">
        <f ca="1">SUMIF(MAESTRO!D$1:V640,B40,MAESTRO!V:V)</f>
        <v>984107290.75</v>
      </c>
      <c r="K40" s="239">
        <f ca="1">+J40/I40</f>
        <v>0.89210216991908053</v>
      </c>
      <c r="L40" s="41"/>
      <c r="M40" s="167" t="s">
        <v>769</v>
      </c>
      <c r="N40" s="167" t="s">
        <v>770</v>
      </c>
      <c r="O40" s="200" t="s">
        <v>771</v>
      </c>
      <c r="P40" s="182">
        <v>70</v>
      </c>
      <c r="Q40" s="182">
        <f>+(70)/4</f>
        <v>17.5</v>
      </c>
      <c r="R40" s="211">
        <f ca="1">SUMIF(INDICADORES!D:K,O40,INDICADORES!K:K)</f>
        <v>16</v>
      </c>
      <c r="S40" s="215">
        <f t="shared" ca="1" si="1"/>
        <v>16</v>
      </c>
      <c r="T40" s="44"/>
    </row>
    <row r="41" spans="1:20" ht="65.25" customHeight="1" x14ac:dyDescent="0.25">
      <c r="A41" t="s">
        <v>621</v>
      </c>
      <c r="B41" t="str">
        <f t="shared" si="17"/>
        <v>GOB24073</v>
      </c>
      <c r="C41">
        <v>24</v>
      </c>
      <c r="D41" s="158">
        <v>2016170010073</v>
      </c>
      <c r="E41" s="38" t="s">
        <v>193</v>
      </c>
      <c r="F41" s="155" t="s">
        <v>772</v>
      </c>
      <c r="G41" s="318"/>
      <c r="H41" s="170">
        <f ca="1">SUMIF(MAESTRO!D$1:V801,B41,MAESTRO!S:S)</f>
        <v>658405090</v>
      </c>
      <c r="I41" s="170">
        <f ca="1">SUMIF(MAESTRO!D$1:V$769,B41,MAESTRO!U:U)</f>
        <v>195551577.66</v>
      </c>
      <c r="J41" s="170">
        <f ca="1">SUMIF(MAESTRO!D$1:V641,B41,MAESTRO!V:V)</f>
        <v>69890968.659999996</v>
      </c>
      <c r="K41" s="263">
        <f ca="1">+J41/I41</f>
        <v>0.35740426897254418</v>
      </c>
      <c r="L41" s="41"/>
      <c r="M41" s="167" t="s">
        <v>773</v>
      </c>
      <c r="N41" s="167" t="s">
        <v>774</v>
      </c>
      <c r="O41" s="200" t="s">
        <v>775</v>
      </c>
      <c r="P41" s="182">
        <v>1</v>
      </c>
      <c r="Q41" s="190">
        <f>+(1)/4</f>
        <v>0.25</v>
      </c>
      <c r="R41" s="211">
        <f ca="1">SUMIF(INDICADORES!D:K,O41,INDICADORES!K:K)</f>
        <v>0.25</v>
      </c>
      <c r="S41" s="215">
        <f t="shared" ca="1" si="1"/>
        <v>0.25</v>
      </c>
      <c r="T41" s="44"/>
    </row>
    <row r="42" spans="1:20" ht="66" customHeight="1" x14ac:dyDescent="0.25">
      <c r="A42" t="s">
        <v>621</v>
      </c>
      <c r="B42" t="str">
        <f t="shared" si="17"/>
        <v>GOB24074</v>
      </c>
      <c r="C42">
        <v>24</v>
      </c>
      <c r="D42" s="158">
        <v>2016170010074</v>
      </c>
      <c r="E42" s="38" t="s">
        <v>776</v>
      </c>
      <c r="F42" s="155" t="s">
        <v>777</v>
      </c>
      <c r="G42" s="318"/>
      <c r="H42" s="170">
        <f ca="1">SUMIF(MAESTRO!D$1:V802,B42,MAESTRO!S:S)</f>
        <v>526000000</v>
      </c>
      <c r="I42" s="170">
        <f ca="1">SUMIF(MAESTRO!D$1:V$769,B42,MAESTRO!U:U)</f>
        <v>28718600</v>
      </c>
      <c r="J42" s="170">
        <f ca="1">SUMIF(MAESTRO!D$1:V642,B42,MAESTRO!V:V)</f>
        <v>4835086</v>
      </c>
      <c r="K42" s="232">
        <f t="shared" ref="K37:K42" ca="1" si="18">+J42/I42</f>
        <v>0.16836078360365755</v>
      </c>
      <c r="L42" s="41"/>
      <c r="M42" s="167" t="s">
        <v>778</v>
      </c>
      <c r="N42" s="167" t="s">
        <v>779</v>
      </c>
      <c r="O42" s="200" t="s">
        <v>780</v>
      </c>
      <c r="P42" s="182">
        <v>20</v>
      </c>
      <c r="Q42" s="182">
        <f>+(20)/4</f>
        <v>5</v>
      </c>
      <c r="R42" s="211">
        <f ca="1">SUMIF(INDICADORES!D:K,O42,INDICADORES!K:K)</f>
        <v>4</v>
      </c>
      <c r="S42" s="235">
        <f t="shared" ca="1" si="1"/>
        <v>4</v>
      </c>
      <c r="T42" s="44"/>
    </row>
    <row r="43" spans="1:20" ht="66" customHeight="1" x14ac:dyDescent="0.25">
      <c r="A43" t="s">
        <v>622</v>
      </c>
      <c r="B43" t="str">
        <f t="shared" ref="B43" si="19">CONCATENATE(A43,C43,E43)</f>
        <v>HAC25013</v>
      </c>
      <c r="C43">
        <v>25</v>
      </c>
      <c r="D43" s="5">
        <v>2016170010013</v>
      </c>
      <c r="E43" s="74" t="s">
        <v>270</v>
      </c>
      <c r="F43" s="224" t="s">
        <v>827</v>
      </c>
      <c r="G43" s="293" t="s">
        <v>159</v>
      </c>
      <c r="H43" s="170">
        <f ca="1">SUMIF(MAESTRO!D$1:V803,B43,MAESTRO!S:S)</f>
        <v>500000000</v>
      </c>
      <c r="I43" s="170">
        <f ca="1">SUMIF(MAESTRO!D$1:V$769,B43,MAESTRO!U:U)</f>
        <v>0</v>
      </c>
      <c r="J43" s="170">
        <f ca="1">SUMIF(MAESTRO!D$1:V643,B43,MAESTRO!V:V)</f>
        <v>0</v>
      </c>
      <c r="K43" s="232">
        <v>0</v>
      </c>
      <c r="L43" s="41"/>
      <c r="M43" s="167"/>
      <c r="N43" s="167"/>
      <c r="O43" s="200"/>
      <c r="P43" s="182"/>
      <c r="Q43" s="182"/>
      <c r="R43" s="211"/>
      <c r="S43" s="215"/>
      <c r="T43" s="44"/>
    </row>
    <row r="44" spans="1:20" ht="39.950000000000003" customHeight="1" x14ac:dyDescent="0.25">
      <c r="A44" t="s">
        <v>622</v>
      </c>
      <c r="B44" t="str">
        <f t="shared" si="17"/>
        <v>HAC25133</v>
      </c>
      <c r="C44">
        <v>25</v>
      </c>
      <c r="D44" s="37" t="s">
        <v>1374</v>
      </c>
      <c r="E44" s="38">
        <v>133</v>
      </c>
      <c r="F44" s="221" t="s">
        <v>1375</v>
      </c>
      <c r="G44" s="293"/>
      <c r="H44" s="170">
        <f ca="1">SUMIF(MAESTRO!D$1:V804,B44,MAESTRO!S:S)</f>
        <v>110000000</v>
      </c>
      <c r="I44" s="170">
        <f ca="1">SUMIF(MAESTRO!D$1:V$769,B44,MAESTRO!U:U)</f>
        <v>68429000</v>
      </c>
      <c r="J44" s="170">
        <f ca="1">SUMIF(MAESTRO!D$1:V644,B44,MAESTRO!V:V)</f>
        <v>10099116</v>
      </c>
      <c r="K44" s="232">
        <f ca="1">+J44/I44</f>
        <v>0.147585322012597</v>
      </c>
      <c r="L44" s="44"/>
      <c r="M44" s="228">
        <v>0.8</v>
      </c>
      <c r="N44" s="167" t="s">
        <v>1376</v>
      </c>
      <c r="O44" s="200" t="s">
        <v>1377</v>
      </c>
      <c r="P44" s="182">
        <v>80</v>
      </c>
      <c r="Q44" s="45"/>
      <c r="R44" s="211">
        <f ca="1">SUMIF(INDICADORES!D:K,O44,INDICADORES!K:K)</f>
        <v>0</v>
      </c>
      <c r="S44" s="215">
        <f t="shared" ca="1" si="1"/>
        <v>0</v>
      </c>
      <c r="T44" s="44"/>
    </row>
    <row r="45" spans="1:20" ht="39.950000000000003" customHeight="1" x14ac:dyDescent="0.25">
      <c r="A45" t="s">
        <v>622</v>
      </c>
      <c r="B45" t="str">
        <f t="shared" ref="B45:B78" si="20">CONCATENATE(A45,C45,E45)</f>
        <v>HAC25134</v>
      </c>
      <c r="C45">
        <v>25</v>
      </c>
      <c r="D45" s="37" t="s">
        <v>1378</v>
      </c>
      <c r="E45" s="38">
        <v>134</v>
      </c>
      <c r="F45" s="221" t="s">
        <v>1379</v>
      </c>
      <c r="G45" s="293"/>
      <c r="H45" s="170">
        <f ca="1">SUMIF(MAESTRO!D$1:V805,B45,MAESTRO!S:S)</f>
        <v>651000000</v>
      </c>
      <c r="I45" s="170">
        <f ca="1">SUMIF(MAESTRO!D$1:V$769,B45,MAESTRO!U:U)</f>
        <v>262853528</v>
      </c>
      <c r="J45" s="170">
        <f ca="1">SUMIF(MAESTRO!D$1:V645,B45,MAESTRO!V:V)</f>
        <v>203689862</v>
      </c>
      <c r="K45" s="232">
        <f ca="1">+J45/I45</f>
        <v>0.77491774049918782</v>
      </c>
      <c r="L45" s="44"/>
      <c r="M45" s="228">
        <v>0.9</v>
      </c>
      <c r="N45" s="167" t="s">
        <v>1380</v>
      </c>
      <c r="O45" s="200" t="s">
        <v>1377</v>
      </c>
      <c r="P45" s="182">
        <v>90</v>
      </c>
      <c r="Q45" s="45"/>
      <c r="R45" s="211">
        <f ca="1">SUMIF(INDICADORES!D:K,O45,INDICADORES!K:K)</f>
        <v>0</v>
      </c>
      <c r="S45" s="215">
        <f t="shared" ca="1" si="1"/>
        <v>0</v>
      </c>
      <c r="T45" s="44"/>
    </row>
    <row r="46" spans="1:20" ht="39.950000000000003" customHeight="1" x14ac:dyDescent="0.25">
      <c r="A46" t="s">
        <v>622</v>
      </c>
      <c r="B46" t="str">
        <f t="shared" si="20"/>
        <v>HAC25135</v>
      </c>
      <c r="C46">
        <v>25</v>
      </c>
      <c r="D46" s="37" t="s">
        <v>1381</v>
      </c>
      <c r="E46" s="38">
        <v>135</v>
      </c>
      <c r="F46" s="221" t="s">
        <v>1382</v>
      </c>
      <c r="G46" s="293"/>
      <c r="H46" s="170">
        <f ca="1">SUMIF(MAESTRO!D$1:V806,B46,MAESTRO!S:S)</f>
        <v>6127954000</v>
      </c>
      <c r="I46" s="170">
        <f ca="1">SUMIF(MAESTRO!D$1:V$769,B46,MAESTRO!U:U)</f>
        <v>1239849383</v>
      </c>
      <c r="J46" s="170">
        <f ca="1">SUMIF(MAESTRO!D$1:V646,B46,MAESTRO!V:V)</f>
        <v>1226982112</v>
      </c>
      <c r="K46" s="232">
        <f ca="1">+J46/I46</f>
        <v>0.98962190797009086</v>
      </c>
      <c r="L46" s="44"/>
      <c r="M46" s="228">
        <v>1</v>
      </c>
      <c r="N46" s="167" t="s">
        <v>1383</v>
      </c>
      <c r="O46" s="200" t="s">
        <v>1377</v>
      </c>
      <c r="P46" s="227">
        <v>100</v>
      </c>
      <c r="Q46" s="45"/>
      <c r="R46" s="211">
        <f ca="1">SUMIF(INDICADORES!D:K,O46,INDICADORES!K:K)</f>
        <v>0</v>
      </c>
      <c r="S46" s="215">
        <f t="shared" ca="1" si="1"/>
        <v>0</v>
      </c>
      <c r="T46" s="44"/>
    </row>
    <row r="47" spans="1:20" ht="39.950000000000003" customHeight="1" x14ac:dyDescent="0.25">
      <c r="A47" t="s">
        <v>622</v>
      </c>
      <c r="B47" t="str">
        <f t="shared" si="20"/>
        <v>HAC25136</v>
      </c>
      <c r="C47">
        <v>25</v>
      </c>
      <c r="D47" s="37" t="s">
        <v>1384</v>
      </c>
      <c r="E47" s="38">
        <v>136</v>
      </c>
      <c r="F47" s="221" t="s">
        <v>1386</v>
      </c>
      <c r="G47" s="293"/>
      <c r="H47" s="170">
        <f ca="1">SUMIF(MAESTRO!D$1:V807,B47,MAESTRO!S:S)</f>
        <v>849000000</v>
      </c>
      <c r="I47" s="170">
        <f ca="1">SUMIF(MAESTRO!D$1:V$769,B47,MAESTRO!U:U)</f>
        <v>834617202</v>
      </c>
      <c r="J47" s="170">
        <f ca="1">SUMIF(MAESTRO!D$1:V647,B47,MAESTRO!V:V)</f>
        <v>82095608</v>
      </c>
      <c r="K47" s="232">
        <f ca="1">+J47/I47</f>
        <v>9.8363187103349445E-2</v>
      </c>
      <c r="L47" s="44"/>
      <c r="M47" s="228">
        <v>0.9</v>
      </c>
      <c r="N47" s="167" t="s">
        <v>1385</v>
      </c>
      <c r="O47" s="200" t="s">
        <v>1377</v>
      </c>
      <c r="P47" s="227">
        <v>90</v>
      </c>
      <c r="Q47" s="45"/>
      <c r="R47" s="211">
        <f ca="1">SUMIF(INDICADORES!D:K,O47,INDICADORES!K:K)</f>
        <v>0</v>
      </c>
      <c r="S47" s="215">
        <f t="shared" ca="1" si="1"/>
        <v>0</v>
      </c>
      <c r="T47" s="44"/>
    </row>
    <row r="48" spans="1:20" ht="39.950000000000003" customHeight="1" x14ac:dyDescent="0.25">
      <c r="A48" t="s">
        <v>622</v>
      </c>
      <c r="B48" t="str">
        <f t="shared" ref="B48" si="21">CONCATENATE(A48,C48,E48)</f>
        <v>HAC25137</v>
      </c>
      <c r="C48">
        <v>25</v>
      </c>
      <c r="D48" s="37" t="s">
        <v>1411</v>
      </c>
      <c r="E48" s="220">
        <v>137</v>
      </c>
      <c r="F48" s="221" t="s">
        <v>1412</v>
      </c>
      <c r="G48" s="294"/>
      <c r="H48" s="170">
        <f ca="1">SUMIF(MAESTRO!D$1:V808,B48,MAESTRO!S:S)</f>
        <v>300000000</v>
      </c>
      <c r="I48" s="170">
        <f ca="1">SUMIF(MAESTRO!D$1:V$769,B48,MAESTRO!U:U)</f>
        <v>0</v>
      </c>
      <c r="J48" s="170">
        <f ca="1">SUMIF(MAESTRO!D$1:V648,B48,MAESTRO!V:V)</f>
        <v>0</v>
      </c>
      <c r="K48" s="232">
        <v>0</v>
      </c>
      <c r="L48" s="44"/>
      <c r="M48" s="228"/>
      <c r="N48" s="167"/>
      <c r="O48" s="200"/>
      <c r="P48" s="230"/>
      <c r="Q48" s="45"/>
      <c r="R48" s="211"/>
      <c r="S48" s="215"/>
      <c r="T48" s="44"/>
    </row>
    <row r="49" spans="1:20" ht="53.25" customHeight="1" x14ac:dyDescent="0.25">
      <c r="A49" t="s">
        <v>623</v>
      </c>
      <c r="B49" t="str">
        <f t="shared" si="20"/>
        <v>OPP26101</v>
      </c>
      <c r="C49" s="26">
        <v>26</v>
      </c>
      <c r="D49" s="158">
        <v>2016170010101</v>
      </c>
      <c r="E49" s="32">
        <v>101</v>
      </c>
      <c r="F49" s="155" t="s">
        <v>781</v>
      </c>
      <c r="G49" s="321" t="s">
        <v>162</v>
      </c>
      <c r="H49" s="170">
        <f ca="1">SUMIF(MAESTRO!D$1:V809,B49,MAESTRO!S:S)</f>
        <v>1320000000</v>
      </c>
      <c r="I49" s="170">
        <f ca="1">SUMIF(MAESTRO!D$1:V$769,B49,MAESTRO!U:U)</f>
        <v>1011411000</v>
      </c>
      <c r="J49" s="170">
        <f ca="1">SUMIF(MAESTRO!D$1:V649,B49,MAESTRO!V:V)</f>
        <v>0</v>
      </c>
      <c r="K49" s="232">
        <v>0</v>
      </c>
      <c r="L49" s="41"/>
      <c r="M49" s="167" t="s">
        <v>1350</v>
      </c>
      <c r="N49" s="167" t="s">
        <v>782</v>
      </c>
      <c r="O49" s="200" t="s">
        <v>783</v>
      </c>
      <c r="P49" s="182">
        <v>20</v>
      </c>
      <c r="Q49" s="182">
        <f>+(20)/4</f>
        <v>5</v>
      </c>
      <c r="R49" s="211">
        <f ca="1">SUMIF(INDICADORES!D:K,O49,INDICADORES!K:K)</f>
        <v>3</v>
      </c>
      <c r="S49" s="215">
        <f t="shared" ca="1" si="1"/>
        <v>3</v>
      </c>
      <c r="T49" s="44"/>
    </row>
    <row r="50" spans="1:20" ht="39.950000000000003" customHeight="1" x14ac:dyDescent="0.25">
      <c r="A50" t="s">
        <v>623</v>
      </c>
      <c r="B50" t="str">
        <f t="shared" si="20"/>
        <v>OPP26102</v>
      </c>
      <c r="C50">
        <v>26</v>
      </c>
      <c r="D50" s="158">
        <v>2016170010102</v>
      </c>
      <c r="E50" s="32">
        <v>102</v>
      </c>
      <c r="F50" s="155" t="s">
        <v>785</v>
      </c>
      <c r="G50" s="321"/>
      <c r="H50" s="170">
        <f ca="1">SUMIF(MAESTRO!D$1:V810,B50,MAESTRO!S:S)</f>
        <v>462817000</v>
      </c>
      <c r="I50" s="170">
        <f ca="1">SUMIF(MAESTRO!D$1:V$769,B50,MAESTRO!U:U)</f>
        <v>353715463.46000004</v>
      </c>
      <c r="J50" s="170">
        <f ca="1">SUMIF(MAESTRO!D$1:V650,B50,MAESTRO!V:V)</f>
        <v>0</v>
      </c>
      <c r="K50" s="232">
        <f t="shared" ref="K50:K82" ca="1" si="22">+J50/I50</f>
        <v>0</v>
      </c>
      <c r="L50" s="41"/>
      <c r="M50" s="167" t="s">
        <v>792</v>
      </c>
      <c r="N50" s="167" t="s">
        <v>793</v>
      </c>
      <c r="O50" s="200" t="s">
        <v>794</v>
      </c>
      <c r="P50" s="182">
        <v>100</v>
      </c>
      <c r="Q50" s="182">
        <f>+(100)/4</f>
        <v>25</v>
      </c>
      <c r="R50" s="211">
        <f ca="1">SUMIF(INDICADORES!D:K,O50,INDICADORES!K:K)</f>
        <v>20.25</v>
      </c>
      <c r="S50" s="215">
        <f t="shared" ca="1" si="1"/>
        <v>20.25</v>
      </c>
      <c r="T50" s="44"/>
    </row>
    <row r="51" spans="1:20" ht="39.950000000000003" customHeight="1" x14ac:dyDescent="0.25">
      <c r="A51" t="s">
        <v>623</v>
      </c>
      <c r="B51" t="str">
        <f t="shared" si="20"/>
        <v>OPP26103</v>
      </c>
      <c r="C51">
        <v>26</v>
      </c>
      <c r="D51" s="158" t="s">
        <v>784</v>
      </c>
      <c r="E51" s="32">
        <v>103</v>
      </c>
      <c r="F51" s="155" t="s">
        <v>786</v>
      </c>
      <c r="G51" s="321"/>
      <c r="H51" s="170">
        <f ca="1">SUMIF(MAESTRO!D$1:V811,B51,MAESTRO!S:S)</f>
        <v>36428000000</v>
      </c>
      <c r="I51" s="170">
        <f ca="1">SUMIF(MAESTRO!D$1:V$769,B51,MAESTRO!U:U)</f>
        <v>36428000000</v>
      </c>
      <c r="J51" s="170">
        <f ca="1">SUMIF(MAESTRO!D$1:V651,B51,MAESTRO!V:V)</f>
        <v>0</v>
      </c>
      <c r="K51" s="232">
        <f t="shared" ca="1" si="22"/>
        <v>0</v>
      </c>
      <c r="L51" s="41"/>
      <c r="M51" s="167" t="s">
        <v>795</v>
      </c>
      <c r="N51" s="167" t="s">
        <v>796</v>
      </c>
      <c r="O51" s="200" t="s">
        <v>797</v>
      </c>
      <c r="P51" s="179">
        <v>0.33</v>
      </c>
      <c r="Q51" s="179">
        <f>+P51/4</f>
        <v>8.2500000000000004E-2</v>
      </c>
      <c r="R51" s="211">
        <f ca="1">SUMIF(INDICADORES!D:K,O51,INDICADORES!K:K)</f>
        <v>0.82499999999999996</v>
      </c>
      <c r="S51" s="215">
        <f t="shared" ca="1" si="1"/>
        <v>0.82499999999999996</v>
      </c>
      <c r="T51" s="44"/>
    </row>
    <row r="52" spans="1:20" ht="39.950000000000003" customHeight="1" x14ac:dyDescent="0.25">
      <c r="A52" t="s">
        <v>623</v>
      </c>
      <c r="B52" t="str">
        <f t="shared" si="20"/>
        <v>OPP26104</v>
      </c>
      <c r="C52">
        <v>26</v>
      </c>
      <c r="D52" s="158">
        <v>2016170010104</v>
      </c>
      <c r="E52" s="32">
        <v>104</v>
      </c>
      <c r="F52" s="155" t="s">
        <v>787</v>
      </c>
      <c r="G52" s="321"/>
      <c r="H52" s="170">
        <f ca="1">SUMIF(MAESTRO!D$1:V812,B52,MAESTRO!S:S)</f>
        <v>18160530143</v>
      </c>
      <c r="I52" s="170">
        <f ca="1">SUMIF(MAESTRO!D$1:V$769,B52,MAESTRO!U:U)</f>
        <v>17883672409</v>
      </c>
      <c r="J52" s="170">
        <f ca="1">SUMIF(MAESTRO!D$1:V652,B52,MAESTRO!V:V)</f>
        <v>1334560944.6399999</v>
      </c>
      <c r="K52" s="239">
        <f ca="1">+J52/I52</f>
        <v>7.4624546576260192E-2</v>
      </c>
      <c r="L52" s="41"/>
      <c r="M52" s="167" t="s">
        <v>798</v>
      </c>
      <c r="N52" s="167" t="s">
        <v>799</v>
      </c>
      <c r="O52" s="200" t="s">
        <v>800</v>
      </c>
      <c r="P52" s="182">
        <v>7000</v>
      </c>
      <c r="Q52" s="182">
        <f>+(7000)/4</f>
        <v>1750</v>
      </c>
      <c r="R52" s="211">
        <f ca="1">SUMIF(INDICADORES!D:K,O52,INDICADORES!K:K)</f>
        <v>1700</v>
      </c>
      <c r="S52" s="215">
        <f t="shared" ca="1" si="1"/>
        <v>1700</v>
      </c>
      <c r="T52" s="44"/>
    </row>
    <row r="53" spans="1:20" ht="39.950000000000003" customHeight="1" x14ac:dyDescent="0.25">
      <c r="A53" t="s">
        <v>623</v>
      </c>
      <c r="B53" t="str">
        <f t="shared" si="20"/>
        <v>OPP26106</v>
      </c>
      <c r="C53">
        <v>26</v>
      </c>
      <c r="D53" s="5">
        <v>2016170010106</v>
      </c>
      <c r="E53" s="6">
        <v>106</v>
      </c>
      <c r="F53" s="156" t="s">
        <v>788</v>
      </c>
      <c r="G53" s="321"/>
      <c r="H53" s="170">
        <f ca="1">SUMIF(MAESTRO!D$1:V813,B53,MAESTRO!S:S)</f>
        <v>2450000000</v>
      </c>
      <c r="I53" s="170">
        <f ca="1">SUMIF(MAESTRO!D$1:V$769,B53,MAESTRO!U:U)</f>
        <v>1555503631</v>
      </c>
      <c r="J53" s="170">
        <f ca="1">SUMIF(MAESTRO!D$1:V653,B53,MAESTRO!V:V)</f>
        <v>6882502</v>
      </c>
      <c r="K53" s="352">
        <f t="shared" ca="1" si="22"/>
        <v>4.4246132653354125E-3</v>
      </c>
      <c r="L53" s="41"/>
      <c r="M53" s="167" t="s">
        <v>801</v>
      </c>
      <c r="N53" s="167" t="s">
        <v>802</v>
      </c>
      <c r="O53" s="200" t="s">
        <v>803</v>
      </c>
      <c r="P53" s="182">
        <v>120</v>
      </c>
      <c r="Q53" s="182">
        <f>+(120)/4</f>
        <v>30</v>
      </c>
      <c r="R53" s="211">
        <f ca="1">SUMIF(INDICADORES!D:K,O53,INDICADORES!K:K)</f>
        <v>25</v>
      </c>
      <c r="S53" s="215">
        <f t="shared" ca="1" si="1"/>
        <v>25</v>
      </c>
      <c r="T53" s="44"/>
    </row>
    <row r="54" spans="1:20" ht="54" customHeight="1" x14ac:dyDescent="0.25">
      <c r="A54" t="s">
        <v>623</v>
      </c>
      <c r="B54" t="str">
        <f t="shared" si="20"/>
        <v>OPP26111</v>
      </c>
      <c r="C54">
        <v>26</v>
      </c>
      <c r="D54" s="5">
        <v>2016170010111</v>
      </c>
      <c r="E54" s="6">
        <v>111</v>
      </c>
      <c r="F54" s="156" t="s">
        <v>675</v>
      </c>
      <c r="G54" s="321"/>
      <c r="H54" s="170">
        <f ca="1">SUMIF(MAESTRO!D$1:V814,B54,MAESTRO!S:S)</f>
        <v>4689100000</v>
      </c>
      <c r="I54" s="170">
        <f ca="1">SUMIF(MAESTRO!D$1:V$769,B54,MAESTRO!U:U)</f>
        <v>0</v>
      </c>
      <c r="J54" s="170">
        <f ca="1">SUMIF(MAESTRO!D$1:V654,B54,MAESTRO!V:V)</f>
        <v>0</v>
      </c>
      <c r="K54" s="232">
        <v>0</v>
      </c>
      <c r="L54" s="41"/>
      <c r="M54" s="167" t="s">
        <v>804</v>
      </c>
      <c r="N54" s="167" t="s">
        <v>805</v>
      </c>
      <c r="O54" s="200" t="s">
        <v>806</v>
      </c>
      <c r="P54" s="179">
        <v>0.81730000000000003</v>
      </c>
      <c r="Q54" s="179">
        <f>+P54/4</f>
        <v>0.20432500000000001</v>
      </c>
      <c r="R54" s="211">
        <f ca="1">SUMIF(INDICADORES!D:K,O54,INDICADORES!K:K)</f>
        <v>0.20432500000000001</v>
      </c>
      <c r="S54" s="215">
        <f t="shared" ca="1" si="1"/>
        <v>0.20432500000000001</v>
      </c>
      <c r="T54" s="44"/>
    </row>
    <row r="55" spans="1:20" ht="39.950000000000003" customHeight="1" x14ac:dyDescent="0.25">
      <c r="A55" t="s">
        <v>623</v>
      </c>
      <c r="B55" t="str">
        <f t="shared" si="20"/>
        <v>OPP26119</v>
      </c>
      <c r="C55">
        <v>26</v>
      </c>
      <c r="D55" s="158">
        <v>2016170010119</v>
      </c>
      <c r="E55" s="32">
        <v>119</v>
      </c>
      <c r="F55" s="155" t="s">
        <v>789</v>
      </c>
      <c r="G55" s="321"/>
      <c r="H55" s="170">
        <f ca="1">SUMIF(MAESTRO!D$1:V815,B55,MAESTRO!S:S)</f>
        <v>200000000</v>
      </c>
      <c r="I55" s="170">
        <f ca="1">SUMIF(MAESTRO!D$1:V$769,B55,MAESTRO!U:U)</f>
        <v>0</v>
      </c>
      <c r="J55" s="170">
        <f ca="1">SUMIF(MAESTRO!D$1:V655,B55,MAESTRO!V:V)</f>
        <v>0</v>
      </c>
      <c r="K55" s="239">
        <v>0</v>
      </c>
      <c r="L55" s="41"/>
      <c r="M55" s="167" t="s">
        <v>807</v>
      </c>
      <c r="N55" s="167" t="s">
        <v>1351</v>
      </c>
      <c r="O55" s="200" t="s">
        <v>808</v>
      </c>
      <c r="P55" s="182">
        <v>0</v>
      </c>
      <c r="Q55" s="190" t="s">
        <v>727</v>
      </c>
      <c r="R55" s="211">
        <f ca="1">SUMIF(INDICADORES!D:K,O55,INDICADORES!K:K)</f>
        <v>0</v>
      </c>
      <c r="S55" s="215">
        <f t="shared" ca="1" si="1"/>
        <v>0</v>
      </c>
      <c r="T55" s="44"/>
    </row>
    <row r="56" spans="1:20" ht="39.950000000000003" customHeight="1" x14ac:dyDescent="0.25">
      <c r="A56" t="s">
        <v>623</v>
      </c>
      <c r="B56" t="str">
        <f t="shared" si="20"/>
        <v>OPP26120</v>
      </c>
      <c r="C56">
        <v>26</v>
      </c>
      <c r="D56" s="5">
        <v>2016170010120</v>
      </c>
      <c r="E56" s="6">
        <v>120</v>
      </c>
      <c r="F56" s="156" t="s">
        <v>790</v>
      </c>
      <c r="G56" s="321"/>
      <c r="H56" s="170">
        <f ca="1">SUMIF(MAESTRO!D$1:V816,B56,MAESTRO!S:S)</f>
        <v>2000000000</v>
      </c>
      <c r="I56" s="170">
        <f ca="1">SUMIF(MAESTRO!D$1:V$769,B56,MAESTRO!U:U)</f>
        <v>2000000000</v>
      </c>
      <c r="J56" s="170">
        <f ca="1">SUMIF(MAESTRO!D$1:V656,B56,MAESTRO!V:V)</f>
        <v>0</v>
      </c>
      <c r="K56" s="232">
        <v>0</v>
      </c>
      <c r="L56" s="41"/>
      <c r="M56" s="167" t="s">
        <v>809</v>
      </c>
      <c r="N56" s="167" t="s">
        <v>810</v>
      </c>
      <c r="O56" s="200" t="s">
        <v>811</v>
      </c>
      <c r="P56" s="182">
        <v>0</v>
      </c>
      <c r="Q56" s="190" t="s">
        <v>727</v>
      </c>
      <c r="R56" s="211">
        <f ca="1">SUMIF(INDICADORES!D:K,O56,INDICADORES!K:K)</f>
        <v>0</v>
      </c>
      <c r="S56" s="215">
        <f t="shared" ca="1" si="1"/>
        <v>0</v>
      </c>
      <c r="T56" s="44"/>
    </row>
    <row r="57" spans="1:20" ht="39.950000000000003" customHeight="1" x14ac:dyDescent="0.25">
      <c r="A57" t="s">
        <v>623</v>
      </c>
      <c r="B57" t="str">
        <f t="shared" si="20"/>
        <v>OPP26125</v>
      </c>
      <c r="C57">
        <v>26</v>
      </c>
      <c r="D57" s="5">
        <v>2016170010125</v>
      </c>
      <c r="E57" s="6">
        <v>125</v>
      </c>
      <c r="F57" s="156" t="s">
        <v>791</v>
      </c>
      <c r="G57" s="321"/>
      <c r="H57" s="170">
        <f ca="1">SUMIF(MAESTRO!D$1:V817,B57,MAESTRO!S:S)</f>
        <v>1200040000</v>
      </c>
      <c r="I57" s="170">
        <f ca="1">SUMIF(MAESTRO!D$1:V$769,B57,MAESTRO!U:U)</f>
        <v>0</v>
      </c>
      <c r="J57" s="170">
        <f ca="1">SUMIF(MAESTRO!D$1:V657,B57,MAESTRO!V:V)</f>
        <v>0</v>
      </c>
      <c r="K57" s="239">
        <v>0</v>
      </c>
      <c r="L57" s="41"/>
      <c r="M57" s="167" t="s">
        <v>812</v>
      </c>
      <c r="N57" s="167" t="s">
        <v>813</v>
      </c>
      <c r="O57" s="200" t="s">
        <v>814</v>
      </c>
      <c r="P57" s="182">
        <v>50</v>
      </c>
      <c r="Q57" s="190">
        <f>+(50)/4</f>
        <v>12.5</v>
      </c>
      <c r="R57" s="211">
        <f ca="1">SUMIF(INDICADORES!D:K,O57,INDICADORES!K:K)</f>
        <v>10</v>
      </c>
      <c r="S57" s="215">
        <f t="shared" ca="1" si="1"/>
        <v>10</v>
      </c>
      <c r="T57" s="44"/>
    </row>
    <row r="58" spans="1:20" ht="71.25" customHeight="1" x14ac:dyDescent="0.25">
      <c r="A58" t="s">
        <v>860</v>
      </c>
      <c r="B58" t="str">
        <f>CONCATENATE(A58,C58,E58)</f>
        <v>MUJ27019</v>
      </c>
      <c r="C58">
        <v>27</v>
      </c>
      <c r="D58" s="5">
        <v>2016170010019</v>
      </c>
      <c r="E58" s="6" t="s">
        <v>234</v>
      </c>
      <c r="F58" s="156" t="s">
        <v>863</v>
      </c>
      <c r="G58" s="314" t="s">
        <v>859</v>
      </c>
      <c r="H58" s="170">
        <f ca="1">SUMIF(MAESTRO!D$1:V818,B58,MAESTRO!S:S)</f>
        <v>50000000</v>
      </c>
      <c r="I58" s="170">
        <f ca="1">SUMIF(MAESTRO!D$1:V$769,B58,MAESTRO!U:U)</f>
        <v>0</v>
      </c>
      <c r="J58" s="170">
        <f ca="1">SUMIF(MAESTRO!D$1:V658,B58,MAESTRO!V:V)</f>
        <v>0</v>
      </c>
      <c r="K58" s="239">
        <v>0</v>
      </c>
      <c r="L58" s="41"/>
      <c r="M58" s="167" t="s">
        <v>1352</v>
      </c>
      <c r="N58" s="167" t="s">
        <v>867</v>
      </c>
      <c r="O58" s="200" t="s">
        <v>868</v>
      </c>
      <c r="P58" s="182">
        <v>2</v>
      </c>
      <c r="Q58" s="190">
        <f>+(2)/4</f>
        <v>0.5</v>
      </c>
      <c r="R58" s="211">
        <f ca="1">SUMIF(INDICADORES!D:K,O58,INDICADORES!K:K)</f>
        <v>0.5</v>
      </c>
      <c r="S58" s="215">
        <f t="shared" ca="1" si="1"/>
        <v>0.5</v>
      </c>
      <c r="T58" s="44"/>
    </row>
    <row r="59" spans="1:20" ht="67.5" customHeight="1" x14ac:dyDescent="0.25">
      <c r="A59" t="s">
        <v>860</v>
      </c>
      <c r="B59" t="str">
        <f>CONCATENATE(A59,C59,E59)</f>
        <v>MUJ27029</v>
      </c>
      <c r="C59">
        <v>27</v>
      </c>
      <c r="D59" s="5">
        <v>2016170010029</v>
      </c>
      <c r="E59" s="6" t="s">
        <v>242</v>
      </c>
      <c r="F59" s="156" t="s">
        <v>756</v>
      </c>
      <c r="G59" s="315"/>
      <c r="H59" s="170">
        <f ca="1">SUMIF(MAESTRO!D$1:V819,B59,MAESTRO!S:S)</f>
        <v>59000000</v>
      </c>
      <c r="I59" s="170">
        <f ca="1">SUMIF(MAESTRO!D$1:V$769,B59,MAESTRO!U:U)</f>
        <v>0</v>
      </c>
      <c r="J59" s="170">
        <f ca="1">SUMIF(MAESTRO!D$1:V659,B59,MAESTRO!V:V)</f>
        <v>0</v>
      </c>
      <c r="K59" s="239">
        <v>0</v>
      </c>
      <c r="L59" s="41"/>
      <c r="M59" s="167" t="s">
        <v>869</v>
      </c>
      <c r="N59" s="167" t="s">
        <v>870</v>
      </c>
      <c r="O59" s="200" t="s">
        <v>871</v>
      </c>
      <c r="P59" s="182">
        <v>1</v>
      </c>
      <c r="Q59" s="190">
        <f>+(1)/4</f>
        <v>0.25</v>
      </c>
      <c r="R59" s="211">
        <f ca="1">SUMIF(INDICADORES!D:K,O59,INDICADORES!K:K)</f>
        <v>2.5000000000000001E-2</v>
      </c>
      <c r="S59" s="215">
        <f t="shared" ca="1" si="1"/>
        <v>2.5000000000000001E-2</v>
      </c>
      <c r="T59" s="44"/>
    </row>
    <row r="60" spans="1:20" ht="66.75" customHeight="1" x14ac:dyDescent="0.25">
      <c r="A60" t="s">
        <v>860</v>
      </c>
      <c r="B60" t="str">
        <f>CONCATENATE(A60,C60,E60)</f>
        <v>MUJ27031</v>
      </c>
      <c r="C60">
        <v>27</v>
      </c>
      <c r="D60" s="5">
        <v>2016170010031</v>
      </c>
      <c r="E60" s="174" t="s">
        <v>246</v>
      </c>
      <c r="F60" s="155" t="s">
        <v>861</v>
      </c>
      <c r="G60" s="315"/>
      <c r="H60" s="170">
        <f ca="1">SUMIF(MAESTRO!D$1:V820,B60,MAESTRO!S:S)</f>
        <v>91670000</v>
      </c>
      <c r="I60" s="170">
        <f ca="1">SUMIF(MAESTRO!D$1:V$769,B60,MAESTRO!U:U)</f>
        <v>5000000</v>
      </c>
      <c r="J60" s="170">
        <f ca="1">SUMIF(MAESTRO!D$1:V660,B60,MAESTRO!V:V)</f>
        <v>0</v>
      </c>
      <c r="K60" s="232">
        <f t="shared" ca="1" si="22"/>
        <v>0</v>
      </c>
      <c r="L60" s="41"/>
      <c r="M60" s="167" t="s">
        <v>1353</v>
      </c>
      <c r="N60" s="167" t="s">
        <v>1354</v>
      </c>
      <c r="O60" s="200" t="s">
        <v>872</v>
      </c>
      <c r="P60" s="182">
        <v>1</v>
      </c>
      <c r="Q60" s="190">
        <f>+(1)/4</f>
        <v>0.25</v>
      </c>
      <c r="R60" s="211">
        <f ca="1">SUMIF(INDICADORES!D:K,O60,INDICADORES!K:K)</f>
        <v>0.25</v>
      </c>
      <c r="S60" s="215">
        <f t="shared" ca="1" si="1"/>
        <v>0.25</v>
      </c>
      <c r="T60" s="44"/>
    </row>
    <row r="61" spans="1:20" ht="62.25" customHeight="1" x14ac:dyDescent="0.25">
      <c r="A61" t="s">
        <v>860</v>
      </c>
      <c r="B61" t="str">
        <f t="shared" ref="B61:B63" si="23">CONCATENATE(A61,C61,E61)</f>
        <v>MUJ27032</v>
      </c>
      <c r="C61">
        <v>27</v>
      </c>
      <c r="D61" s="5">
        <v>2016170010032</v>
      </c>
      <c r="E61" s="174" t="s">
        <v>248</v>
      </c>
      <c r="F61" s="155" t="s">
        <v>862</v>
      </c>
      <c r="G61" s="315"/>
      <c r="H61" s="170">
        <f ca="1">SUMIF(MAESTRO!D$1:V821,B61,MAESTRO!S:S)</f>
        <v>140000000</v>
      </c>
      <c r="I61" s="170">
        <f ca="1">SUMIF(MAESTRO!D$1:V$769,B61,MAESTRO!U:U)</f>
        <v>0</v>
      </c>
      <c r="J61" s="170">
        <f ca="1">SUMIF(MAESTRO!D$1:V661,B61,MAESTRO!V:V)</f>
        <v>0</v>
      </c>
      <c r="K61" s="239">
        <v>0</v>
      </c>
      <c r="L61" s="41"/>
      <c r="M61" s="167" t="s">
        <v>873</v>
      </c>
      <c r="N61" s="167" t="s">
        <v>874</v>
      </c>
      <c r="O61" s="200" t="s">
        <v>875</v>
      </c>
      <c r="P61" s="182">
        <v>1</v>
      </c>
      <c r="Q61" s="190">
        <f>+(1)/4</f>
        <v>0.25</v>
      </c>
      <c r="R61" s="211">
        <f ca="1">SUMIF(INDICADORES!D:K,O61,INDICADORES!K:K)</f>
        <v>0.25</v>
      </c>
      <c r="S61" s="215">
        <f t="shared" ca="1" si="1"/>
        <v>0.25</v>
      </c>
      <c r="T61" s="44"/>
    </row>
    <row r="62" spans="1:20" ht="57.75" customHeight="1" x14ac:dyDescent="0.25">
      <c r="A62" t="s">
        <v>860</v>
      </c>
      <c r="B62" t="str">
        <f t="shared" si="23"/>
        <v>MUJ27042</v>
      </c>
      <c r="C62">
        <v>27</v>
      </c>
      <c r="D62" s="5">
        <v>2016170010042</v>
      </c>
      <c r="E62" s="174" t="s">
        <v>864</v>
      </c>
      <c r="F62" s="155" t="s">
        <v>865</v>
      </c>
      <c r="G62" s="315"/>
      <c r="H62" s="170">
        <f ca="1">SUMIF(MAESTRO!D$1:V822,B62,MAESTRO!S:S)</f>
        <v>125000000</v>
      </c>
      <c r="I62" s="170">
        <f ca="1">SUMIF(MAESTRO!D$1:V$769,B62,MAESTRO!U:U)</f>
        <v>0</v>
      </c>
      <c r="J62" s="170">
        <f ca="1">SUMIF(MAESTRO!D$1:V662,B62,MAESTRO!V:V)</f>
        <v>0</v>
      </c>
      <c r="K62" s="239">
        <v>0</v>
      </c>
      <c r="L62" s="41"/>
      <c r="M62" s="167" t="s">
        <v>876</v>
      </c>
      <c r="N62" s="167" t="s">
        <v>877</v>
      </c>
      <c r="O62" s="200" t="s">
        <v>878</v>
      </c>
      <c r="P62" s="182">
        <v>2</v>
      </c>
      <c r="Q62" s="190">
        <f>+(2)/4</f>
        <v>0.5</v>
      </c>
      <c r="R62" s="211">
        <f ca="1">SUMIF(INDICADORES!D:K,O62,INDICADORES!K:K)</f>
        <v>0.5</v>
      </c>
      <c r="S62" s="215">
        <f t="shared" ca="1" si="1"/>
        <v>0.5</v>
      </c>
      <c r="T62" s="44"/>
    </row>
    <row r="63" spans="1:20" ht="65.25" customHeight="1" x14ac:dyDescent="0.25">
      <c r="A63" t="s">
        <v>860</v>
      </c>
      <c r="B63" t="str">
        <f t="shared" si="23"/>
        <v>MUJ27072</v>
      </c>
      <c r="C63">
        <v>27</v>
      </c>
      <c r="D63" s="5">
        <v>2016170010072</v>
      </c>
      <c r="E63" s="174" t="s">
        <v>190</v>
      </c>
      <c r="F63" s="155" t="s">
        <v>866</v>
      </c>
      <c r="G63" s="316"/>
      <c r="H63" s="170">
        <f ca="1">SUMIF(MAESTRO!D$1:V823,B63,MAESTRO!S:S)</f>
        <v>50000000</v>
      </c>
      <c r="I63" s="170">
        <f ca="1">SUMIF(MAESTRO!D$1:V$769,B63,MAESTRO!U:U)</f>
        <v>0</v>
      </c>
      <c r="J63" s="170">
        <f ca="1">SUMIF(MAESTRO!D$1:V663,B63,MAESTRO!V:V)</f>
        <v>0</v>
      </c>
      <c r="K63" s="239">
        <v>0</v>
      </c>
      <c r="L63" s="41"/>
      <c r="M63" s="167" t="s">
        <v>1355</v>
      </c>
      <c r="N63" s="167" t="s">
        <v>879</v>
      </c>
      <c r="O63" s="200" t="s">
        <v>880</v>
      </c>
      <c r="P63" s="182">
        <v>1</v>
      </c>
      <c r="Q63" s="190">
        <f>+(1)/4</f>
        <v>0.25</v>
      </c>
      <c r="R63" s="211">
        <f ca="1">SUMIF(INDICADORES!D:K,O63,INDICADORES!K:K)</f>
        <v>0.25</v>
      </c>
      <c r="S63" s="215">
        <f t="shared" ca="1" si="1"/>
        <v>0.25</v>
      </c>
      <c r="T63" s="44"/>
    </row>
    <row r="64" spans="1:20" ht="39.950000000000003" customHeight="1" x14ac:dyDescent="0.25">
      <c r="A64" t="s">
        <v>624</v>
      </c>
      <c r="B64" t="str">
        <f t="shared" si="20"/>
        <v>EDU28001</v>
      </c>
      <c r="C64">
        <v>28</v>
      </c>
      <c r="D64" s="5" t="s">
        <v>815</v>
      </c>
      <c r="E64" s="38" t="s">
        <v>174</v>
      </c>
      <c r="F64" s="155" t="s">
        <v>816</v>
      </c>
      <c r="G64" s="322" t="s">
        <v>192</v>
      </c>
      <c r="H64" s="170">
        <f ca="1">SUMIF(MAESTRO!D$1:V824,B64,MAESTRO!S:S)</f>
        <v>1035507948</v>
      </c>
      <c r="I64" s="170">
        <f ca="1">SUMIF(MAESTRO!D$1:V$769,B64,MAESTRO!U:U)</f>
        <v>100000000</v>
      </c>
      <c r="J64" s="170">
        <f ca="1">SUMIF(MAESTRO!D$1:V664,B64,MAESTRO!V:V)</f>
        <v>0</v>
      </c>
      <c r="K64" s="232">
        <f ca="1">+J64/I64</f>
        <v>0</v>
      </c>
      <c r="L64" s="41"/>
      <c r="M64" s="167" t="s">
        <v>829</v>
      </c>
      <c r="N64" s="167" t="s">
        <v>830</v>
      </c>
      <c r="O64" s="200" t="s">
        <v>831</v>
      </c>
      <c r="P64" s="182">
        <v>90</v>
      </c>
      <c r="Q64" s="182">
        <f>+P64/4</f>
        <v>22.5</v>
      </c>
      <c r="R64" s="211">
        <f ca="1">SUMIF(INDICADORES!D:K,O64,INDICADORES!K:K)</f>
        <v>20</v>
      </c>
      <c r="S64" s="236">
        <f t="shared" ca="1" si="1"/>
        <v>20</v>
      </c>
      <c r="T64" s="44"/>
    </row>
    <row r="65" spans="1:20" ht="39.950000000000003" customHeight="1" x14ac:dyDescent="0.25">
      <c r="A65" t="s">
        <v>624</v>
      </c>
      <c r="B65" t="str">
        <f t="shared" si="20"/>
        <v>EDU28002</v>
      </c>
      <c r="C65">
        <v>28</v>
      </c>
      <c r="D65" s="5">
        <v>2016170010002</v>
      </c>
      <c r="E65" s="74" t="s">
        <v>176</v>
      </c>
      <c r="F65" s="156" t="s">
        <v>817</v>
      </c>
      <c r="G65" s="323"/>
      <c r="H65" s="170">
        <f ca="1">SUMIF(MAESTRO!D$1:V825,B65,MAESTRO!S:S)</f>
        <v>1618363571</v>
      </c>
      <c r="I65" s="170">
        <f ca="1">SUMIF(MAESTRO!D$1:V$769,B65,MAESTRO!U:U)</f>
        <v>1158429330</v>
      </c>
      <c r="J65" s="170">
        <f ca="1">SUMIF(MAESTRO!D$1:V665,B65,MAESTRO!V:V)</f>
        <v>65598930</v>
      </c>
      <c r="K65" s="232">
        <f ca="1">+J65/I65</f>
        <v>5.6627476792218308E-2</v>
      </c>
      <c r="L65" s="41"/>
      <c r="M65" s="175" t="s">
        <v>832</v>
      </c>
      <c r="N65" s="167" t="s">
        <v>833</v>
      </c>
      <c r="O65" s="200" t="s">
        <v>834</v>
      </c>
      <c r="P65" s="183" t="s">
        <v>835</v>
      </c>
      <c r="Q65" s="179">
        <f>+(26%)/4</f>
        <v>6.5000000000000002E-2</v>
      </c>
      <c r="R65" s="211">
        <f ca="1">SUMIF(INDICADORES!D:K,O65,INDICADORES!K:K)</f>
        <v>0</v>
      </c>
      <c r="S65" s="236">
        <f t="shared" ca="1" si="1"/>
        <v>0</v>
      </c>
      <c r="T65" s="44"/>
    </row>
    <row r="66" spans="1:20" ht="72.75" customHeight="1" x14ac:dyDescent="0.25">
      <c r="A66" t="s">
        <v>624</v>
      </c>
      <c r="B66" t="str">
        <f t="shared" si="20"/>
        <v>EDU28003</v>
      </c>
      <c r="C66">
        <v>28</v>
      </c>
      <c r="D66" s="5">
        <v>2016170010003</v>
      </c>
      <c r="E66" s="74" t="s">
        <v>184</v>
      </c>
      <c r="F66" s="156" t="s">
        <v>818</v>
      </c>
      <c r="G66" s="323"/>
      <c r="H66" s="170">
        <f ca="1">SUMIF(MAESTRO!D$1:V826,B66,MAESTRO!S:S)</f>
        <v>50000000</v>
      </c>
      <c r="I66" s="170">
        <f ca="1">SUMIF(MAESTRO!D$1:V$769,B66,MAESTRO!U:U)</f>
        <v>10000000</v>
      </c>
      <c r="J66" s="170">
        <f ca="1">SUMIF(MAESTRO!D$1:V666,B66,MAESTRO!V:V)</f>
        <v>0</v>
      </c>
      <c r="K66" s="263">
        <f t="shared" ca="1" si="22"/>
        <v>0</v>
      </c>
      <c r="L66" s="41"/>
      <c r="M66" s="177">
        <v>0.67</v>
      </c>
      <c r="N66" s="167" t="s">
        <v>836</v>
      </c>
      <c r="O66" s="200" t="s">
        <v>837</v>
      </c>
      <c r="P66" s="179">
        <v>0.3</v>
      </c>
      <c r="Q66" s="179">
        <f>+P66/4</f>
        <v>7.4999999999999997E-2</v>
      </c>
      <c r="R66" s="211">
        <f ca="1">SUMIF(INDICADORES!D:K,O66,INDICADORES!K:K)</f>
        <v>7.4999999999999997E-2</v>
      </c>
      <c r="S66" s="215">
        <f t="shared" ca="1" si="1"/>
        <v>7.4999999999999997E-2</v>
      </c>
      <c r="T66" s="44"/>
    </row>
    <row r="67" spans="1:20" ht="49.5" customHeight="1" x14ac:dyDescent="0.25">
      <c r="A67" t="s">
        <v>624</v>
      </c>
      <c r="B67" t="str">
        <f t="shared" si="20"/>
        <v>EDU28004</v>
      </c>
      <c r="C67">
        <v>28</v>
      </c>
      <c r="D67" s="158">
        <v>2016170010004</v>
      </c>
      <c r="E67" s="38" t="s">
        <v>178</v>
      </c>
      <c r="F67" s="155" t="s">
        <v>819</v>
      </c>
      <c r="G67" s="323"/>
      <c r="H67" s="170">
        <f ca="1">SUMIF(MAESTRO!D$1:V827,B67,MAESTRO!S:S)</f>
        <v>25000000</v>
      </c>
      <c r="I67" s="170">
        <f ca="1">SUMIF(MAESTRO!D$1:V$769,B67,MAESTRO!U:U)</f>
        <v>0</v>
      </c>
      <c r="J67" s="170">
        <f ca="1">SUMIF(MAESTRO!D$1:V667,B67,MAESTRO!V:V)</f>
        <v>0</v>
      </c>
      <c r="K67" s="263">
        <v>0</v>
      </c>
      <c r="L67" s="41"/>
      <c r="M67" s="176" t="s">
        <v>838</v>
      </c>
      <c r="N67" s="167" t="s">
        <v>839</v>
      </c>
      <c r="O67" s="200" t="s">
        <v>840</v>
      </c>
      <c r="P67" s="179">
        <v>0.113</v>
      </c>
      <c r="Q67" s="179">
        <f>+P67/4</f>
        <v>2.8250000000000001E-2</v>
      </c>
      <c r="R67" s="211">
        <f ca="1">SUMIF(INDICADORES!D:K,O67,INDICADORES!K:K)</f>
        <v>0.28499999999999998</v>
      </c>
      <c r="S67" s="215">
        <f t="shared" ref="S67:S135" ca="1" si="24">+R67</f>
        <v>0.28499999999999998</v>
      </c>
      <c r="T67" s="44"/>
    </row>
    <row r="68" spans="1:20" ht="53.25" customHeight="1" x14ac:dyDescent="0.25">
      <c r="A68" t="s">
        <v>624</v>
      </c>
      <c r="B68" t="str">
        <f t="shared" si="20"/>
        <v>EDU28005</v>
      </c>
      <c r="C68">
        <v>28</v>
      </c>
      <c r="D68" s="5">
        <v>2016170010005</v>
      </c>
      <c r="E68" s="74" t="s">
        <v>182</v>
      </c>
      <c r="F68" s="156" t="s">
        <v>820</v>
      </c>
      <c r="G68" s="323"/>
      <c r="H68" s="170">
        <f ca="1">SUMIF(MAESTRO!D$1:V828,B68,MAESTRO!S:S)</f>
        <v>3086752376</v>
      </c>
      <c r="I68" s="170">
        <f ca="1">SUMIF(MAESTRO!D$1:V$769,B68,MAESTRO!U:U)</f>
        <v>1198930000</v>
      </c>
      <c r="J68" s="170">
        <f ca="1">SUMIF(MAESTRO!D$1:V668,B68,MAESTRO!V:V)</f>
        <v>0</v>
      </c>
      <c r="K68" s="263">
        <f t="shared" ca="1" si="22"/>
        <v>0</v>
      </c>
      <c r="L68" s="41"/>
      <c r="M68" s="167" t="s">
        <v>841</v>
      </c>
      <c r="N68" s="167" t="s">
        <v>842</v>
      </c>
      <c r="O68" s="200" t="s">
        <v>843</v>
      </c>
      <c r="P68" s="179">
        <v>0.66</v>
      </c>
      <c r="Q68" s="179">
        <f t="shared" ref="Q68:Q75" si="25">+P68/4</f>
        <v>0.16500000000000001</v>
      </c>
      <c r="R68" s="211">
        <f ca="1">SUMIF(INDICADORES!D:K,O68,INDICADORES!K:K)</f>
        <v>0.16500000000000001</v>
      </c>
      <c r="S68" s="215">
        <f t="shared" ca="1" si="24"/>
        <v>0.16500000000000001</v>
      </c>
      <c r="T68" s="44"/>
    </row>
    <row r="69" spans="1:20" ht="51.75" customHeight="1" x14ac:dyDescent="0.25">
      <c r="A69" t="s">
        <v>624</v>
      </c>
      <c r="B69" t="str">
        <f t="shared" si="20"/>
        <v>EDU28006</v>
      </c>
      <c r="C69">
        <v>28</v>
      </c>
      <c r="D69" s="5">
        <v>2016170010006</v>
      </c>
      <c r="E69" s="74" t="s">
        <v>180</v>
      </c>
      <c r="F69" s="156" t="s">
        <v>821</v>
      </c>
      <c r="G69" s="323"/>
      <c r="H69" s="170">
        <f ca="1">SUMIF(MAESTRO!D$1:V829,B69,MAESTRO!S:S)</f>
        <v>12689850408.860001</v>
      </c>
      <c r="I69" s="170">
        <f ca="1">SUMIF(MAESTRO!D$1:V$769,B69,MAESTRO!U:U)</f>
        <v>6374178959</v>
      </c>
      <c r="J69" s="170">
        <f ca="1">SUMIF(MAESTRO!D$1:V669,B69,MAESTRO!V:V)</f>
        <v>457175493</v>
      </c>
      <c r="K69" s="263">
        <f ca="1">+J69/I69</f>
        <v>7.1723040087302958E-2</v>
      </c>
      <c r="L69" s="41"/>
      <c r="M69" s="167" t="s">
        <v>844</v>
      </c>
      <c r="N69" s="167" t="s">
        <v>845</v>
      </c>
      <c r="O69" s="200" t="s">
        <v>846</v>
      </c>
      <c r="P69" s="182">
        <v>18000</v>
      </c>
      <c r="Q69" s="182">
        <v>4500</v>
      </c>
      <c r="R69" s="211">
        <f ca="1">SUMIF(INDICADORES!D:K,O69,INDICADORES!K:K)</f>
        <v>3000</v>
      </c>
      <c r="S69" s="233">
        <f t="shared" ca="1" si="24"/>
        <v>3000</v>
      </c>
      <c r="T69" s="44"/>
    </row>
    <row r="70" spans="1:20" ht="57" customHeight="1" x14ac:dyDescent="0.25">
      <c r="A70" t="s">
        <v>624</v>
      </c>
      <c r="B70" t="str">
        <f t="shared" si="20"/>
        <v>EDU28007</v>
      </c>
      <c r="C70">
        <v>28</v>
      </c>
      <c r="D70" s="5">
        <v>2016170010007</v>
      </c>
      <c r="E70" s="74" t="s">
        <v>168</v>
      </c>
      <c r="F70" s="156" t="s">
        <v>822</v>
      </c>
      <c r="G70" s="323"/>
      <c r="H70" s="170">
        <f ca="1">SUMIF(MAESTRO!D$1:V830,B70,MAESTRO!S:S)</f>
        <v>3205660000</v>
      </c>
      <c r="I70" s="170">
        <f ca="1">SUMIF(MAESTRO!D$1:V$769,B70,MAESTRO!U:U)</f>
        <v>1201337304</v>
      </c>
      <c r="J70" s="170">
        <f ca="1">SUMIF(MAESTRO!D$1:V670,B70,MAESTRO!V:V)</f>
        <v>1201073304</v>
      </c>
      <c r="K70" s="288">
        <f ca="1">+J70/I70</f>
        <v>0.99978024489947914</v>
      </c>
      <c r="L70" s="41"/>
      <c r="M70" s="167" t="s">
        <v>847</v>
      </c>
      <c r="N70" s="167" t="s">
        <v>848</v>
      </c>
      <c r="O70" s="200" t="s">
        <v>849</v>
      </c>
      <c r="P70" s="179">
        <v>1</v>
      </c>
      <c r="Q70" s="179">
        <f t="shared" si="25"/>
        <v>0.25</v>
      </c>
      <c r="R70" s="211">
        <f ca="1">SUMIF(INDICADORES!D:K,O70,INDICADORES!K:K)</f>
        <v>0.25</v>
      </c>
      <c r="S70" s="215">
        <f t="shared" ca="1" si="24"/>
        <v>0.25</v>
      </c>
      <c r="T70" s="44"/>
    </row>
    <row r="71" spans="1:20" ht="62.25" customHeight="1" x14ac:dyDescent="0.25">
      <c r="A71" t="s">
        <v>624</v>
      </c>
      <c r="B71" t="str">
        <f t="shared" si="20"/>
        <v>EDU28008</v>
      </c>
      <c r="C71">
        <v>28</v>
      </c>
      <c r="D71" s="158">
        <v>2016170010008</v>
      </c>
      <c r="E71" s="38" t="s">
        <v>82</v>
      </c>
      <c r="F71" s="155" t="s">
        <v>823</v>
      </c>
      <c r="G71" s="323"/>
      <c r="H71" s="170">
        <f ca="1">SUMIF(MAESTRO!D$1:V831,B71,MAESTRO!S:S)</f>
        <v>1027176000</v>
      </c>
      <c r="I71" s="170">
        <f ca="1">SUMIF(MAESTRO!D$1:V$769,B71,MAESTRO!U:U)</f>
        <v>0</v>
      </c>
      <c r="J71" s="170">
        <f ca="1">SUMIF(MAESTRO!D$1:V671,B71,MAESTRO!V:V)</f>
        <v>0</v>
      </c>
      <c r="K71" s="263">
        <v>0</v>
      </c>
      <c r="L71" s="41"/>
      <c r="M71" s="167" t="s">
        <v>850</v>
      </c>
      <c r="N71" s="167" t="s">
        <v>851</v>
      </c>
      <c r="O71" s="200" t="s">
        <v>852</v>
      </c>
      <c r="P71" s="179">
        <v>1</v>
      </c>
      <c r="Q71" s="179">
        <f t="shared" si="25"/>
        <v>0.25</v>
      </c>
      <c r="R71" s="211">
        <f ca="1">SUMIF(INDICADORES!D:K,O71,INDICADORES!K:K)</f>
        <v>0.25</v>
      </c>
      <c r="S71" s="215">
        <f t="shared" ca="1" si="24"/>
        <v>0.25</v>
      </c>
      <c r="T71" s="44"/>
    </row>
    <row r="72" spans="1:20" ht="79.5" customHeight="1" x14ac:dyDescent="0.25">
      <c r="A72" t="s">
        <v>624</v>
      </c>
      <c r="B72" t="str">
        <f t="shared" si="20"/>
        <v>EDU28009</v>
      </c>
      <c r="C72">
        <v>28</v>
      </c>
      <c r="D72" s="5">
        <v>2016170010009</v>
      </c>
      <c r="E72" s="74" t="s">
        <v>165</v>
      </c>
      <c r="F72" s="156" t="s">
        <v>824</v>
      </c>
      <c r="G72" s="323"/>
      <c r="H72" s="170">
        <f ca="1">SUMIF(MAESTRO!D$1:V832,B72,MAESTRO!S:S)</f>
        <v>141183007828</v>
      </c>
      <c r="I72" s="170">
        <f ca="1">SUMIF(MAESTRO!D$1:V$769,B72,MAESTRO!U:U)</f>
        <v>29582847578.330002</v>
      </c>
      <c r="J72" s="170">
        <f ca="1">SUMIF(MAESTRO!D$1:V672,B72,MAESTRO!V:V)</f>
        <v>27570573376</v>
      </c>
      <c r="K72" s="232">
        <f t="shared" ca="1" si="22"/>
        <v>0.93197834667532031</v>
      </c>
      <c r="L72" s="41"/>
      <c r="M72" s="167" t="s">
        <v>853</v>
      </c>
      <c r="N72" s="167" t="s">
        <v>854</v>
      </c>
      <c r="O72" s="200" t="s">
        <v>855</v>
      </c>
      <c r="P72" s="179">
        <v>0.2</v>
      </c>
      <c r="Q72" s="179">
        <f t="shared" si="25"/>
        <v>0.05</v>
      </c>
      <c r="R72" s="211">
        <f ca="1">SUMIF(INDICADORES!D:K,O72,INDICADORES!K:K)</f>
        <v>0.26</v>
      </c>
      <c r="S72" s="215">
        <f t="shared" ca="1" si="24"/>
        <v>0.26</v>
      </c>
      <c r="T72" s="44"/>
    </row>
    <row r="73" spans="1:20" ht="68.25" customHeight="1" x14ac:dyDescent="0.25">
      <c r="A73" t="s">
        <v>624</v>
      </c>
      <c r="B73" t="str">
        <f t="shared" si="20"/>
        <v>EDU28010</v>
      </c>
      <c r="C73">
        <v>28</v>
      </c>
      <c r="D73" s="5">
        <v>2016170010010</v>
      </c>
      <c r="E73" s="74" t="s">
        <v>186</v>
      </c>
      <c r="F73" s="154" t="s">
        <v>825</v>
      </c>
      <c r="G73" s="323"/>
      <c r="H73" s="170">
        <f ca="1">SUMIF(MAESTRO!D$1:V833,B73,MAESTRO!S:S)</f>
        <v>96500000</v>
      </c>
      <c r="I73" s="170">
        <f ca="1">SUMIF(MAESTRO!D$1:V$769,B73,MAESTRO!U:U)</f>
        <v>0</v>
      </c>
      <c r="J73" s="170">
        <f ca="1">SUMIF(MAESTRO!D$1:V673,B73,MAESTRO!V:V)</f>
        <v>0</v>
      </c>
      <c r="K73" s="263">
        <v>0</v>
      </c>
      <c r="L73" s="41"/>
      <c r="M73" s="167" t="s">
        <v>853</v>
      </c>
      <c r="N73" s="167" t="s">
        <v>854</v>
      </c>
      <c r="O73" s="200" t="s">
        <v>855</v>
      </c>
      <c r="P73" s="179">
        <v>0.4</v>
      </c>
      <c r="Q73" s="179">
        <f t="shared" si="25"/>
        <v>0.1</v>
      </c>
      <c r="R73" s="211">
        <f ca="1">SUMIF(INDICADORES!D:K,O73,INDICADORES!K:K)</f>
        <v>0.26</v>
      </c>
      <c r="S73" s="215">
        <f t="shared" ca="1" si="24"/>
        <v>0.26</v>
      </c>
      <c r="T73" s="44"/>
    </row>
    <row r="74" spans="1:20" ht="66" customHeight="1" x14ac:dyDescent="0.25">
      <c r="A74" t="s">
        <v>624</v>
      </c>
      <c r="B74" t="str">
        <f t="shared" si="20"/>
        <v>EDU28011</v>
      </c>
      <c r="C74">
        <v>28</v>
      </c>
      <c r="D74" s="5">
        <v>2016170010011</v>
      </c>
      <c r="E74" s="74" t="s">
        <v>267</v>
      </c>
      <c r="F74" s="156" t="s">
        <v>826</v>
      </c>
      <c r="G74" s="323"/>
      <c r="H74" s="170">
        <f ca="1">SUMIF(MAESTRO!D$1:V834,B74,MAESTRO!S:S)</f>
        <v>79000000</v>
      </c>
      <c r="I74" s="170">
        <f ca="1">SUMIF(MAESTRO!D$1:V$769,B74,MAESTRO!U:U)</f>
        <v>6000000</v>
      </c>
      <c r="J74" s="170">
        <f ca="1">SUMIF(MAESTRO!D$1:V674,B74,MAESTRO!V:V)</f>
        <v>6000000</v>
      </c>
      <c r="K74" s="263">
        <f t="shared" ca="1" si="22"/>
        <v>1</v>
      </c>
      <c r="L74" s="41"/>
      <c r="M74" s="167" t="s">
        <v>853</v>
      </c>
      <c r="N74" s="167" t="s">
        <v>854</v>
      </c>
      <c r="O74" s="200" t="s">
        <v>855</v>
      </c>
      <c r="P74" s="179">
        <v>0.4</v>
      </c>
      <c r="Q74" s="179">
        <f t="shared" si="25"/>
        <v>0.1</v>
      </c>
      <c r="R74" s="211">
        <f ca="1">SUMIF(INDICADORES!D:K,O74,INDICADORES!K:K)</f>
        <v>0.26</v>
      </c>
      <c r="S74" s="215">
        <f t="shared" ca="1" si="24"/>
        <v>0.26</v>
      </c>
      <c r="T74" s="44"/>
    </row>
    <row r="75" spans="1:20" ht="76.5" customHeight="1" x14ac:dyDescent="0.25">
      <c r="A75" t="s">
        <v>624</v>
      </c>
      <c r="B75" t="str">
        <f t="shared" si="20"/>
        <v>EDU28013</v>
      </c>
      <c r="C75">
        <v>28</v>
      </c>
      <c r="D75" s="5">
        <v>2016170010013</v>
      </c>
      <c r="E75" s="74" t="s">
        <v>270</v>
      </c>
      <c r="F75" s="156" t="s">
        <v>827</v>
      </c>
      <c r="G75" s="323"/>
      <c r="H75" s="170">
        <f ca="1">SUMIF(MAESTRO!D$1:V835,B75,MAESTRO!S:S)</f>
        <v>42509890064</v>
      </c>
      <c r="I75" s="170">
        <f ca="1">SUMIF(MAESTRO!D$1:V$769,B75,MAESTRO!U:U)</f>
        <v>0</v>
      </c>
      <c r="J75" s="170">
        <f ca="1">SUMIF(MAESTRO!D$1:V675,B75,MAESTRO!V:V)</f>
        <v>0</v>
      </c>
      <c r="K75" s="263">
        <v>0</v>
      </c>
      <c r="L75" s="41"/>
      <c r="M75" s="167" t="s">
        <v>853</v>
      </c>
      <c r="N75" s="167" t="s">
        <v>854</v>
      </c>
      <c r="O75" s="200" t="s">
        <v>855</v>
      </c>
      <c r="P75" s="179">
        <v>0.4</v>
      </c>
      <c r="Q75" s="179">
        <f t="shared" si="25"/>
        <v>0.1</v>
      </c>
      <c r="R75" s="211">
        <f ca="1">SUMIF(INDICADORES!D:K,O75,INDICADORES!K:K)</f>
        <v>0.26</v>
      </c>
      <c r="S75" s="215">
        <f t="shared" ca="1" si="24"/>
        <v>0.26</v>
      </c>
      <c r="T75" s="44"/>
    </row>
    <row r="76" spans="1:20" ht="88.5" customHeight="1" x14ac:dyDescent="0.25">
      <c r="A76" t="s">
        <v>624</v>
      </c>
      <c r="B76" t="str">
        <f t="shared" si="20"/>
        <v>EDU28014</v>
      </c>
      <c r="C76">
        <v>28</v>
      </c>
      <c r="D76" s="158">
        <v>2016170010014</v>
      </c>
      <c r="E76" s="38" t="s">
        <v>104</v>
      </c>
      <c r="F76" s="155" t="s">
        <v>828</v>
      </c>
      <c r="G76" s="323"/>
      <c r="H76" s="170">
        <f ca="1">SUMIF(MAESTRO!D$1:V836,B76,MAESTRO!S:S)</f>
        <v>300000000</v>
      </c>
      <c r="I76" s="170">
        <f ca="1">SUMIF(MAESTRO!D$1:V$769,B76,MAESTRO!U:U)</f>
        <v>85000000</v>
      </c>
      <c r="J76" s="170">
        <f ca="1">SUMIF(MAESTRO!D$1:V676,B76,MAESTRO!V:V)</f>
        <v>0</v>
      </c>
      <c r="K76" s="232">
        <f t="shared" ca="1" si="22"/>
        <v>0</v>
      </c>
      <c r="L76" s="41"/>
      <c r="M76" s="167" t="s">
        <v>856</v>
      </c>
      <c r="N76" s="167" t="s">
        <v>857</v>
      </c>
      <c r="O76" s="200" t="s">
        <v>858</v>
      </c>
      <c r="P76" s="182">
        <v>1</v>
      </c>
      <c r="Q76" s="190">
        <f>+(1)/4</f>
        <v>0.25</v>
      </c>
      <c r="R76" s="211">
        <f ca="1">SUMIF(INDICADORES!D:K,O76,INDICADORES!K:K)</f>
        <v>0.25</v>
      </c>
      <c r="S76" s="215">
        <f t="shared" ca="1" si="24"/>
        <v>0.25</v>
      </c>
      <c r="T76" s="44"/>
    </row>
    <row r="77" spans="1:20" ht="48.75" customHeight="1" x14ac:dyDescent="0.25">
      <c r="A77" t="s">
        <v>624</v>
      </c>
      <c r="B77" t="str">
        <f t="shared" ref="B77" si="26">CONCATENATE(A77,C77,E77)</f>
        <v>EDU28114</v>
      </c>
      <c r="C77">
        <v>28</v>
      </c>
      <c r="D77" s="219">
        <v>2016170010114</v>
      </c>
      <c r="E77" s="94">
        <v>114</v>
      </c>
      <c r="F77" s="221" t="s">
        <v>672</v>
      </c>
      <c r="G77" s="324"/>
      <c r="H77" s="170">
        <f ca="1">SUMIF(MAESTRO!D$1:V837,B77,MAESTRO!S:S)</f>
        <v>32000000</v>
      </c>
      <c r="I77" s="170">
        <f ca="1">SUMIF(MAESTRO!D$1:V$769,B77,MAESTRO!U:U)</f>
        <v>0</v>
      </c>
      <c r="J77" s="170">
        <f ca="1">SUMIF(MAESTRO!D$1:V677,B77,MAESTRO!V:V)</f>
        <v>0</v>
      </c>
      <c r="K77" s="263">
        <v>0</v>
      </c>
      <c r="L77" s="41"/>
      <c r="M77" s="167"/>
      <c r="N77" s="167"/>
      <c r="O77" s="200"/>
      <c r="P77" s="182"/>
      <c r="Q77" s="190"/>
      <c r="R77" s="211"/>
      <c r="S77" s="215"/>
      <c r="T77" s="44"/>
    </row>
    <row r="78" spans="1:20" ht="58.5" customHeight="1" x14ac:dyDescent="0.25">
      <c r="A78" t="s">
        <v>625</v>
      </c>
      <c r="B78" t="str">
        <f t="shared" si="20"/>
        <v>SOC29015</v>
      </c>
      <c r="C78">
        <v>29</v>
      </c>
      <c r="D78" s="161">
        <v>2016170010015</v>
      </c>
      <c r="E78" s="173" t="s">
        <v>109</v>
      </c>
      <c r="F78" s="162" t="s">
        <v>889</v>
      </c>
      <c r="G78" s="311" t="s">
        <v>233</v>
      </c>
      <c r="H78" s="170">
        <f ca="1">SUMIF(MAESTRO!D$1:V838,B78,MAESTRO!S:S)</f>
        <v>750000000</v>
      </c>
      <c r="I78" s="170">
        <f ca="1">SUMIF(MAESTRO!D$1:V$769,B78,MAESTRO!U:U)</f>
        <v>685645920</v>
      </c>
      <c r="J78" s="170">
        <f ca="1">SUMIF(MAESTRO!D$1:V678,B78,MAESTRO!V:V)</f>
        <v>204888980</v>
      </c>
      <c r="K78" s="232">
        <f ca="1">+J78/I78</f>
        <v>0.29882622214101412</v>
      </c>
      <c r="L78" s="41"/>
      <c r="M78" s="167" t="s">
        <v>902</v>
      </c>
      <c r="N78" s="167" t="s">
        <v>903</v>
      </c>
      <c r="O78" s="200" t="s">
        <v>904</v>
      </c>
      <c r="P78" s="182">
        <v>5</v>
      </c>
      <c r="Q78" s="190">
        <f>+(5)/4</f>
        <v>1.25</v>
      </c>
      <c r="R78" s="211">
        <f ca="1">SUMIF(INDICADORES!D:K,O78,INDICADORES!K:K)</f>
        <v>2.5</v>
      </c>
      <c r="S78" s="215">
        <f t="shared" ca="1" si="24"/>
        <v>2.5</v>
      </c>
      <c r="T78" s="44"/>
    </row>
    <row r="79" spans="1:20" ht="36" x14ac:dyDescent="0.25">
      <c r="A79" t="s">
        <v>625</v>
      </c>
      <c r="B79" t="str">
        <f t="shared" ref="B79" si="27">CONCATENATE(A79,C79,E79)</f>
        <v>SOC29013</v>
      </c>
      <c r="C79">
        <v>29</v>
      </c>
      <c r="D79" s="219">
        <v>2016170010113</v>
      </c>
      <c r="E79" s="174" t="s">
        <v>270</v>
      </c>
      <c r="F79" s="221" t="s">
        <v>669</v>
      </c>
      <c r="G79" s="311"/>
      <c r="H79" s="170">
        <f ca="1">SUMIF(MAESTRO!D$1:V839,B79,MAESTRO!S:S)</f>
        <v>0</v>
      </c>
      <c r="I79" s="170">
        <f ca="1">SUMIF(MAESTRO!D$1:V$769,B79,MAESTRO!U:U)</f>
        <v>0</v>
      </c>
      <c r="J79" s="170">
        <f ca="1">SUMIF(MAESTRO!D$1:V679,B79,MAESTRO!V:V)</f>
        <v>0</v>
      </c>
      <c r="K79" s="232">
        <v>0</v>
      </c>
      <c r="L79" s="41"/>
      <c r="M79" s="167"/>
      <c r="N79" s="167"/>
      <c r="O79" s="200"/>
      <c r="P79" s="182"/>
      <c r="Q79" s="190"/>
      <c r="R79" s="211"/>
      <c r="S79" s="215"/>
      <c r="T79" s="44"/>
    </row>
    <row r="80" spans="1:20" ht="39.950000000000003" customHeight="1" x14ac:dyDescent="0.25">
      <c r="A80" t="s">
        <v>625</v>
      </c>
      <c r="B80" t="str">
        <f t="shared" ref="B80:B107" si="28">CONCATENATE(A80,C80,E80)</f>
        <v>SOC29016</v>
      </c>
      <c r="C80">
        <v>29</v>
      </c>
      <c r="D80" s="5">
        <v>2016170010016</v>
      </c>
      <c r="E80" s="74" t="s">
        <v>113</v>
      </c>
      <c r="F80" s="165" t="s">
        <v>890</v>
      </c>
      <c r="G80" s="311"/>
      <c r="H80" s="170">
        <f ca="1">SUMIF(MAESTRO!D$1:V840,B80,MAESTRO!S:S)</f>
        <v>2991545950</v>
      </c>
      <c r="I80" s="170">
        <f ca="1">SUMIF(MAESTRO!D$1:V$769,B80,MAESTRO!U:U)</f>
        <v>964800000</v>
      </c>
      <c r="J80" s="170">
        <f ca="1">SUMIF(MAESTRO!D$1:V680,B80,MAESTRO!V:V)</f>
        <v>0</v>
      </c>
      <c r="K80" s="232">
        <v>0</v>
      </c>
      <c r="L80" s="41"/>
      <c r="M80" s="167" t="s">
        <v>902</v>
      </c>
      <c r="N80" s="167" t="s">
        <v>903</v>
      </c>
      <c r="O80" s="200" t="s">
        <v>904</v>
      </c>
      <c r="P80" s="182">
        <v>5</v>
      </c>
      <c r="Q80" s="190">
        <f>+(5)/4</f>
        <v>1.25</v>
      </c>
      <c r="R80" s="211">
        <f ca="1">SUMIF(INDICADORES!D:K,O80,INDICADORES!K:K)</f>
        <v>2.5</v>
      </c>
      <c r="S80" s="215">
        <f t="shared" ca="1" si="24"/>
        <v>2.5</v>
      </c>
      <c r="T80" s="44"/>
    </row>
    <row r="81" spans="1:20" ht="39.950000000000003" customHeight="1" x14ac:dyDescent="0.25">
      <c r="A81" t="s">
        <v>625</v>
      </c>
      <c r="B81" t="str">
        <f t="shared" si="28"/>
        <v>SOC29017</v>
      </c>
      <c r="C81">
        <v>29</v>
      </c>
      <c r="D81" s="5">
        <v>2016170010017</v>
      </c>
      <c r="E81" s="74" t="s">
        <v>115</v>
      </c>
      <c r="F81" s="165" t="s">
        <v>891</v>
      </c>
      <c r="G81" s="311"/>
      <c r="H81" s="170">
        <f ca="1">SUMIF(MAESTRO!D$1:V841,B81,MAESTRO!S:S)</f>
        <v>85000000</v>
      </c>
      <c r="I81" s="170">
        <f ca="1">SUMIF(MAESTRO!D$1:V$769,B81,MAESTRO!U:U)</f>
        <v>0</v>
      </c>
      <c r="J81" s="170">
        <f ca="1">SUMIF(MAESTRO!D$1:V681,B81,MAESTRO!V:V)</f>
        <v>0</v>
      </c>
      <c r="K81" s="288">
        <v>0</v>
      </c>
      <c r="L81" s="41"/>
      <c r="M81" s="167" t="s">
        <v>905</v>
      </c>
      <c r="N81" s="167" t="s">
        <v>906</v>
      </c>
      <c r="O81" s="200" t="s">
        <v>907</v>
      </c>
      <c r="P81" s="182">
        <v>1</v>
      </c>
      <c r="Q81" s="190">
        <f>+(1)/4</f>
        <v>0.25</v>
      </c>
      <c r="R81" s="211">
        <f ca="1">SUMIF(INDICADORES!D:K,O81,INDICADORES!K:K)</f>
        <v>0.25</v>
      </c>
      <c r="S81" s="215">
        <f t="shared" ca="1" si="24"/>
        <v>0.25</v>
      </c>
      <c r="T81" s="44"/>
    </row>
    <row r="82" spans="1:20" ht="39.950000000000003" customHeight="1" x14ac:dyDescent="0.25">
      <c r="A82" t="s">
        <v>625</v>
      </c>
      <c r="B82" t="str">
        <f t="shared" si="28"/>
        <v>SOC29018</v>
      </c>
      <c r="C82">
        <v>29</v>
      </c>
      <c r="D82" s="161">
        <v>2016170010018</v>
      </c>
      <c r="E82" s="173" t="s">
        <v>111</v>
      </c>
      <c r="F82" s="162" t="s">
        <v>892</v>
      </c>
      <c r="G82" s="311"/>
      <c r="H82" s="170">
        <f ca="1">SUMIF(MAESTRO!D$1:V842,B82,MAESTRO!S:S)</f>
        <v>50000000</v>
      </c>
      <c r="I82" s="170">
        <f ca="1">SUMIF(MAESTRO!D$1:V$769,B82,MAESTRO!U:U)</f>
        <v>0</v>
      </c>
      <c r="J82" s="170">
        <f ca="1">SUMIF(MAESTRO!D$1:V682,B82,MAESTRO!V:V)</f>
        <v>0</v>
      </c>
      <c r="K82" s="288">
        <v>0</v>
      </c>
      <c r="L82" s="41"/>
      <c r="M82" s="167" t="s">
        <v>908</v>
      </c>
      <c r="N82" s="167" t="s">
        <v>909</v>
      </c>
      <c r="O82" s="200" t="s">
        <v>910</v>
      </c>
      <c r="P82" s="179">
        <v>0.1</v>
      </c>
      <c r="Q82" s="179">
        <f t="shared" ref="Q82:Q85" si="29">+P82/4</f>
        <v>2.5000000000000001E-2</v>
      </c>
      <c r="R82" s="211">
        <f ca="1">SUMIF(INDICADORES!D:K,O82,INDICADORES!K:K)</f>
        <v>2.5000000000000001E-2</v>
      </c>
      <c r="S82" s="215">
        <f t="shared" ca="1" si="24"/>
        <v>2.5000000000000001E-2</v>
      </c>
      <c r="T82" s="44"/>
    </row>
    <row r="83" spans="1:20" ht="39.950000000000003" customHeight="1" x14ac:dyDescent="0.25">
      <c r="A83" t="s">
        <v>625</v>
      </c>
      <c r="B83" t="str">
        <f t="shared" si="28"/>
        <v>SOC29020</v>
      </c>
      <c r="C83">
        <v>29</v>
      </c>
      <c r="D83" s="5">
        <v>2016170010020</v>
      </c>
      <c r="E83" s="74" t="s">
        <v>236</v>
      </c>
      <c r="F83" s="165" t="s">
        <v>893</v>
      </c>
      <c r="G83" s="311"/>
      <c r="H83" s="170">
        <f ca="1">SUMIF(MAESTRO!D$1:V843,B83,MAESTRO!S:S)</f>
        <v>300000000</v>
      </c>
      <c r="I83" s="170">
        <f ca="1">SUMIF(MAESTRO!D$1:V$769,B83,MAESTRO!U:U)</f>
        <v>88267295</v>
      </c>
      <c r="J83" s="170">
        <f ca="1">SUMIF(MAESTRO!D$1:V683,B83,MAESTRO!V:V)</f>
        <v>18965490</v>
      </c>
      <c r="K83" s="288">
        <f ca="1">+J83/I83</f>
        <v>0.2148642937341628</v>
      </c>
      <c r="L83" s="41"/>
      <c r="M83" s="167" t="s">
        <v>911</v>
      </c>
      <c r="N83" s="167" t="s">
        <v>912</v>
      </c>
      <c r="O83" s="200" t="s">
        <v>913</v>
      </c>
      <c r="P83" s="179">
        <v>1</v>
      </c>
      <c r="Q83" s="179">
        <f t="shared" si="29"/>
        <v>0.25</v>
      </c>
      <c r="R83" s="211">
        <f ca="1">SUMIF(INDICADORES!D:K,O83,INDICADORES!K:K)</f>
        <v>0.25</v>
      </c>
      <c r="S83" s="215">
        <f t="shared" ca="1" si="24"/>
        <v>0.25</v>
      </c>
      <c r="T83" s="44"/>
    </row>
    <row r="84" spans="1:20" ht="39.950000000000003" customHeight="1" x14ac:dyDescent="0.25">
      <c r="A84" t="s">
        <v>625</v>
      </c>
      <c r="B84" t="str">
        <f t="shared" si="28"/>
        <v>SOC29021</v>
      </c>
      <c r="C84">
        <v>29</v>
      </c>
      <c r="D84" s="5">
        <v>2016170010021</v>
      </c>
      <c r="E84" s="74" t="s">
        <v>231</v>
      </c>
      <c r="F84" s="165" t="s">
        <v>894</v>
      </c>
      <c r="G84" s="311"/>
      <c r="H84" s="170">
        <f ca="1">SUMIF(MAESTRO!D$1:V844,B84,MAESTRO!S:S)</f>
        <v>120000000</v>
      </c>
      <c r="I84" s="170">
        <f ca="1">SUMIF(MAESTRO!D$1:V$769,B84,MAESTRO!U:U)</f>
        <v>34770954</v>
      </c>
      <c r="J84" s="170">
        <f ca="1">SUMIF(MAESTRO!D$1:V684,B84,MAESTRO!V:V)</f>
        <v>22312284</v>
      </c>
      <c r="K84" s="232">
        <f t="shared" ref="K84:K106" ca="1" si="30">+J84/I84</f>
        <v>0.64169317873763254</v>
      </c>
      <c r="L84" s="41"/>
      <c r="M84" s="167" t="s">
        <v>914</v>
      </c>
      <c r="N84" s="167" t="s">
        <v>915</v>
      </c>
      <c r="O84" s="200" t="s">
        <v>916</v>
      </c>
      <c r="P84" s="179">
        <v>1</v>
      </c>
      <c r="Q84" s="179">
        <f t="shared" si="29"/>
        <v>0.25</v>
      </c>
      <c r="R84" s="211">
        <f ca="1">SUMIF(INDICADORES!D:K,O84,INDICADORES!K:K)</f>
        <v>0.25</v>
      </c>
      <c r="S84" s="215">
        <f t="shared" ca="1" si="24"/>
        <v>0.25</v>
      </c>
      <c r="T84" s="44"/>
    </row>
    <row r="85" spans="1:20" ht="57" customHeight="1" x14ac:dyDescent="0.25">
      <c r="A85" t="s">
        <v>625</v>
      </c>
      <c r="B85" t="str">
        <f t="shared" si="28"/>
        <v>SOC29022</v>
      </c>
      <c r="C85">
        <v>29</v>
      </c>
      <c r="D85" s="5">
        <v>2016170010022</v>
      </c>
      <c r="E85" s="74" t="s">
        <v>238</v>
      </c>
      <c r="F85" s="165" t="s">
        <v>895</v>
      </c>
      <c r="G85" s="311"/>
      <c r="H85" s="170">
        <f ca="1">SUMIF(MAESTRO!D$1:V845,B85,MAESTRO!S:S)</f>
        <v>80000000</v>
      </c>
      <c r="I85" s="170">
        <f ca="1">SUMIF(MAESTRO!D$1:V$769,B85,MAESTRO!U:U)</f>
        <v>70000000</v>
      </c>
      <c r="J85" s="170">
        <f ca="1">SUMIF(MAESTRO!D$1:V685,B85,MAESTRO!V:V)</f>
        <v>0</v>
      </c>
      <c r="K85" s="232">
        <f t="shared" ca="1" si="30"/>
        <v>0</v>
      </c>
      <c r="L85" s="41"/>
      <c r="M85" s="167" t="s">
        <v>917</v>
      </c>
      <c r="N85" s="167" t="s">
        <v>918</v>
      </c>
      <c r="O85" s="200" t="s">
        <v>919</v>
      </c>
      <c r="P85" s="179">
        <v>1</v>
      </c>
      <c r="Q85" s="179">
        <f t="shared" si="29"/>
        <v>0.25</v>
      </c>
      <c r="R85" s="211">
        <f ca="1">SUMIF(INDICADORES!D:K,O85,INDICADORES!K:K)</f>
        <v>0.25</v>
      </c>
      <c r="S85" s="215">
        <f t="shared" ca="1" si="24"/>
        <v>0.25</v>
      </c>
      <c r="T85" s="44"/>
    </row>
    <row r="86" spans="1:20" ht="39.950000000000003" customHeight="1" x14ac:dyDescent="0.25">
      <c r="A86" t="s">
        <v>625</v>
      </c>
      <c r="B86" t="str">
        <f t="shared" si="28"/>
        <v>SOC29023</v>
      </c>
      <c r="C86">
        <v>29</v>
      </c>
      <c r="D86" s="161">
        <v>2016170010023</v>
      </c>
      <c r="E86" s="173" t="s">
        <v>240</v>
      </c>
      <c r="F86" s="162" t="s">
        <v>896</v>
      </c>
      <c r="G86" s="311"/>
      <c r="H86" s="170">
        <f ca="1">SUMIF(MAESTRO!D$1:V846,B86,MAESTRO!S:S)</f>
        <v>786000000</v>
      </c>
      <c r="I86" s="170">
        <f ca="1">SUMIF(MAESTRO!D$1:V$769,B86,MAESTRO!U:U)</f>
        <v>0</v>
      </c>
      <c r="J86" s="170">
        <f ca="1">SUMIF(MAESTRO!D$1:V686,B86,MAESTRO!V:V)</f>
        <v>0</v>
      </c>
      <c r="K86" s="288">
        <v>0</v>
      </c>
      <c r="L86" s="41"/>
      <c r="M86" s="167" t="s">
        <v>920</v>
      </c>
      <c r="N86" s="167" t="s">
        <v>921</v>
      </c>
      <c r="O86" s="200" t="s">
        <v>922</v>
      </c>
      <c r="P86" s="182">
        <v>39</v>
      </c>
      <c r="Q86" s="190">
        <f>+(39)/4</f>
        <v>9.75</v>
      </c>
      <c r="R86" s="211">
        <f ca="1">SUMIF(INDICADORES!D:K,O86,INDICADORES!K:K)</f>
        <v>9.75</v>
      </c>
      <c r="S86" s="215">
        <f t="shared" ca="1" si="24"/>
        <v>9.75</v>
      </c>
      <c r="T86" s="44"/>
    </row>
    <row r="87" spans="1:20" ht="39.950000000000003" customHeight="1" x14ac:dyDescent="0.25">
      <c r="A87" t="s">
        <v>625</v>
      </c>
      <c r="B87" t="str">
        <f t="shared" si="28"/>
        <v>SOC29024</v>
      </c>
      <c r="C87">
        <v>29</v>
      </c>
      <c r="D87" s="161">
        <v>2016170010024</v>
      </c>
      <c r="E87" s="173" t="s">
        <v>89</v>
      </c>
      <c r="F87" s="162" t="s">
        <v>897</v>
      </c>
      <c r="G87" s="311"/>
      <c r="H87" s="170">
        <f ca="1">SUMIF(MAESTRO!D$1:V847,B87,MAESTRO!S:S)</f>
        <v>78000000</v>
      </c>
      <c r="I87" s="170">
        <f ca="1">SUMIF(MAESTRO!D$1:V$769,B87,MAESTRO!U:U)</f>
        <v>34103680</v>
      </c>
      <c r="J87" s="170">
        <f ca="1">SUMIF(MAESTRO!D$1:V687,B87,MAESTRO!V:V)</f>
        <v>10641416</v>
      </c>
      <c r="K87" s="232">
        <f ca="1">+J87/I87</f>
        <v>0.31203131157693248</v>
      </c>
      <c r="L87" s="41"/>
      <c r="M87" s="167" t="s">
        <v>923</v>
      </c>
      <c r="N87" s="167" t="s">
        <v>924</v>
      </c>
      <c r="O87" s="200" t="s">
        <v>925</v>
      </c>
      <c r="P87" s="182">
        <v>45</v>
      </c>
      <c r="Q87" s="190">
        <f>+P87/4</f>
        <v>11.25</v>
      </c>
      <c r="R87" s="211">
        <f ca="1">SUMIF(INDICADORES!D:K,O87,INDICADORES!K:K)</f>
        <v>5</v>
      </c>
      <c r="S87" s="236">
        <f t="shared" ca="1" si="24"/>
        <v>5</v>
      </c>
      <c r="T87" s="44"/>
    </row>
    <row r="88" spans="1:20" ht="39.950000000000003" customHeight="1" x14ac:dyDescent="0.25">
      <c r="A88" t="s">
        <v>625</v>
      </c>
      <c r="B88" t="str">
        <f t="shared" si="28"/>
        <v>SOC29025</v>
      </c>
      <c r="C88">
        <v>29</v>
      </c>
      <c r="D88" s="5">
        <v>2016170010025</v>
      </c>
      <c r="E88" s="74" t="s">
        <v>87</v>
      </c>
      <c r="F88" s="165" t="s">
        <v>898</v>
      </c>
      <c r="G88" s="311"/>
      <c r="H88" s="170">
        <f ca="1">SUMIF(MAESTRO!D$1:V848,B88,MAESTRO!S:S)</f>
        <v>596000000</v>
      </c>
      <c r="I88" s="170">
        <f ca="1">SUMIF(MAESTRO!D$1:V$769,B88,MAESTRO!U:U)</f>
        <v>0</v>
      </c>
      <c r="J88" s="170">
        <f ca="1">SUMIF(MAESTRO!D$1:V688,B88,MAESTRO!V:V)</f>
        <v>0</v>
      </c>
      <c r="K88" s="288">
        <v>0</v>
      </c>
      <c r="L88" s="41"/>
      <c r="M88" s="167" t="s">
        <v>926</v>
      </c>
      <c r="N88" s="167" t="s">
        <v>927</v>
      </c>
      <c r="O88" s="200" t="s">
        <v>928</v>
      </c>
      <c r="P88" s="182">
        <v>54</v>
      </c>
      <c r="Q88" s="190">
        <f>+P88/4</f>
        <v>13.5</v>
      </c>
      <c r="R88" s="211">
        <f ca="1">SUMIF(INDICADORES!D:K,O88,INDICADORES!K:K)</f>
        <v>11</v>
      </c>
      <c r="S88" s="233">
        <f t="shared" ca="1" si="24"/>
        <v>11</v>
      </c>
      <c r="T88" s="44"/>
    </row>
    <row r="89" spans="1:20" ht="39.950000000000003" customHeight="1" x14ac:dyDescent="0.25">
      <c r="A89" t="s">
        <v>625</v>
      </c>
      <c r="B89" t="str">
        <f t="shared" si="28"/>
        <v>SOC29026</v>
      </c>
      <c r="C89">
        <v>29</v>
      </c>
      <c r="D89" s="5">
        <v>2016170010026</v>
      </c>
      <c r="E89" s="74" t="s">
        <v>91</v>
      </c>
      <c r="F89" s="165" t="s">
        <v>899</v>
      </c>
      <c r="G89" s="311"/>
      <c r="H89" s="170">
        <f ca="1">SUMIF(MAESTRO!D$1:V849,B89,MAESTRO!S:S)</f>
        <v>338000000</v>
      </c>
      <c r="I89" s="170">
        <f ca="1">SUMIF(MAESTRO!D$1:V$769,B89,MAESTRO!U:U)</f>
        <v>265604980</v>
      </c>
      <c r="J89" s="170">
        <f ca="1">SUMIF(MAESTRO!D$1:V689,B89,MAESTRO!V:V)</f>
        <v>43933650</v>
      </c>
      <c r="K89" s="288">
        <f t="shared" ref="K88:K91" ca="1" si="31">+J89/I89</f>
        <v>0.16540973742284501</v>
      </c>
      <c r="L89" s="41"/>
      <c r="M89" s="167" t="s">
        <v>1336</v>
      </c>
      <c r="N89" s="167" t="s">
        <v>929</v>
      </c>
      <c r="O89" s="200" t="s">
        <v>930</v>
      </c>
      <c r="P89" s="182">
        <v>2</v>
      </c>
      <c r="Q89" s="190">
        <f>+(2)/4</f>
        <v>0.5</v>
      </c>
      <c r="R89" s="211">
        <f ca="1">SUMIF(INDICADORES!D:K,O89,INDICADORES!K:K)</f>
        <v>0.5</v>
      </c>
      <c r="S89" s="215">
        <f t="shared" ca="1" si="24"/>
        <v>0.5</v>
      </c>
      <c r="T89" s="44"/>
    </row>
    <row r="90" spans="1:20" ht="39.950000000000003" customHeight="1" x14ac:dyDescent="0.25">
      <c r="A90" t="s">
        <v>625</v>
      </c>
      <c r="B90" t="str">
        <f t="shared" si="28"/>
        <v>SOC29027</v>
      </c>
      <c r="C90">
        <v>29</v>
      </c>
      <c r="D90" s="163">
        <v>2016170010027</v>
      </c>
      <c r="E90" s="184" t="s">
        <v>93</v>
      </c>
      <c r="F90" s="162" t="s">
        <v>900</v>
      </c>
      <c r="G90" s="311"/>
      <c r="H90" s="170">
        <f ca="1">SUMIF(MAESTRO!D$1:V850,B90,MAESTRO!S:S)</f>
        <v>50000000</v>
      </c>
      <c r="I90" s="170">
        <f ca="1">SUMIF(MAESTRO!D$1:V$769,B90,MAESTRO!U:U)</f>
        <v>0</v>
      </c>
      <c r="J90" s="170">
        <f ca="1">SUMIF(MAESTRO!D$1:V690,B90,MAESTRO!V:V)</f>
        <v>0</v>
      </c>
      <c r="K90" s="288">
        <v>0</v>
      </c>
      <c r="L90" s="41"/>
      <c r="M90" s="167" t="s">
        <v>931</v>
      </c>
      <c r="N90" s="167" t="s">
        <v>932</v>
      </c>
      <c r="O90" s="200" t="s">
        <v>933</v>
      </c>
      <c r="P90" s="182">
        <v>2</v>
      </c>
      <c r="Q90" s="190">
        <f>+(2)/4</f>
        <v>0.5</v>
      </c>
      <c r="R90" s="211">
        <f ca="1">SUMIF(INDICADORES!D:K,O90,INDICADORES!K:K)</f>
        <v>0.3</v>
      </c>
      <c r="S90" s="216">
        <f t="shared" ca="1" si="24"/>
        <v>0.3</v>
      </c>
      <c r="T90" s="44"/>
    </row>
    <row r="91" spans="1:20" ht="39.950000000000003" customHeight="1" x14ac:dyDescent="0.25">
      <c r="A91" t="s">
        <v>625</v>
      </c>
      <c r="B91" t="str">
        <f t="shared" si="28"/>
        <v>SOC29029</v>
      </c>
      <c r="C91">
        <v>29</v>
      </c>
      <c r="D91" s="164">
        <v>2016170010029</v>
      </c>
      <c r="E91" s="185" t="s">
        <v>242</v>
      </c>
      <c r="F91" s="165" t="s">
        <v>756</v>
      </c>
      <c r="G91" s="311"/>
      <c r="H91" s="170">
        <f ca="1">SUMIF(MAESTRO!D$1:V851,B91,MAESTRO!S:S)</f>
        <v>32960000</v>
      </c>
      <c r="I91" s="170">
        <f ca="1">SUMIF(MAESTRO!D$1:V$769,B91,MAESTRO!U:U)</f>
        <v>0</v>
      </c>
      <c r="J91" s="170">
        <f ca="1">SUMIF(MAESTRO!D$1:V691,B91,MAESTRO!V:V)</f>
        <v>0</v>
      </c>
      <c r="K91" s="288">
        <v>0</v>
      </c>
      <c r="L91" s="41"/>
      <c r="M91" s="167" t="s">
        <v>934</v>
      </c>
      <c r="N91" s="167" t="s">
        <v>935</v>
      </c>
      <c r="O91" s="200" t="s">
        <v>936</v>
      </c>
      <c r="P91" s="182">
        <v>2</v>
      </c>
      <c r="Q91" s="190">
        <f>+(2)/4</f>
        <v>0.5</v>
      </c>
      <c r="R91" s="211">
        <f ca="1">SUMIF(INDICADORES!D:K,O91,INDICADORES!K:K)</f>
        <v>0.5</v>
      </c>
      <c r="S91" s="215">
        <f t="shared" ca="1" si="24"/>
        <v>0.5</v>
      </c>
      <c r="T91" s="44"/>
    </row>
    <row r="92" spans="1:20" ht="39.950000000000003" customHeight="1" x14ac:dyDescent="0.25">
      <c r="A92" t="s">
        <v>625</v>
      </c>
      <c r="B92" t="str">
        <f t="shared" si="28"/>
        <v>SOC29030</v>
      </c>
      <c r="C92">
        <v>29</v>
      </c>
      <c r="D92" s="164">
        <v>2016170010030</v>
      </c>
      <c r="E92" s="185" t="s">
        <v>244</v>
      </c>
      <c r="F92" s="165" t="s">
        <v>901</v>
      </c>
      <c r="G92" s="311"/>
      <c r="H92" s="170">
        <f ca="1">SUMIF(MAESTRO!D$1:V852,B92,MAESTRO!S:S)</f>
        <v>245000000</v>
      </c>
      <c r="I92" s="170">
        <f ca="1">SUMIF(MAESTRO!D$1:V$769,B92,MAESTRO!U:U)</f>
        <v>215000000</v>
      </c>
      <c r="J92" s="170">
        <f ca="1">SUMIF(MAESTRO!D$1:V692,B92,MAESTRO!V:V)</f>
        <v>0</v>
      </c>
      <c r="K92" s="232">
        <f t="shared" ca="1" si="30"/>
        <v>0</v>
      </c>
      <c r="L92" s="41"/>
      <c r="M92" s="167" t="s">
        <v>937</v>
      </c>
      <c r="N92" s="167" t="s">
        <v>938</v>
      </c>
      <c r="O92" s="200" t="s">
        <v>939</v>
      </c>
      <c r="P92" s="182">
        <v>1</v>
      </c>
      <c r="Q92" s="190">
        <f>+(1)/4</f>
        <v>0.25</v>
      </c>
      <c r="R92" s="211">
        <f ca="1">SUMIF(INDICADORES!D:K,O92,INDICADORES!K:K)</f>
        <v>0.25</v>
      </c>
      <c r="S92" s="215">
        <f t="shared" ca="1" si="24"/>
        <v>0.25</v>
      </c>
      <c r="T92" s="44"/>
    </row>
    <row r="93" spans="1:20" ht="39.950000000000003" customHeight="1" x14ac:dyDescent="0.25">
      <c r="A93" t="s">
        <v>625</v>
      </c>
      <c r="B93" t="str">
        <f>CONCATENATE(A93,C93,E93)</f>
        <v>SOC29076</v>
      </c>
      <c r="C93">
        <v>29</v>
      </c>
      <c r="D93" s="223" t="s">
        <v>1398</v>
      </c>
      <c r="E93" s="229" t="s">
        <v>197</v>
      </c>
      <c r="F93" s="224" t="s">
        <v>1399</v>
      </c>
      <c r="G93" s="311"/>
      <c r="H93" s="170">
        <f ca="1">SUMIF(MAESTRO!D$1:V853,B93,MAESTRO!S:S)</f>
        <v>50000000</v>
      </c>
      <c r="I93" s="170">
        <f ca="1">SUMIF(MAESTRO!D$1:V$769,B93,MAESTRO!U:U)</f>
        <v>28050000</v>
      </c>
      <c r="J93" s="170">
        <f ca="1">SUMIF(MAESTRO!D$1:V693,B93,MAESTRO!V:V)</f>
        <v>15999810</v>
      </c>
      <c r="K93" s="232">
        <f ca="1">+J93/I93</f>
        <v>0.57040320855614979</v>
      </c>
      <c r="L93" s="41"/>
      <c r="M93" s="167"/>
      <c r="N93" s="167"/>
      <c r="O93" s="200"/>
      <c r="P93" s="182"/>
      <c r="Q93" s="190"/>
      <c r="R93" s="211"/>
      <c r="S93" s="212"/>
      <c r="T93" s="44"/>
    </row>
    <row r="94" spans="1:20" ht="39.950000000000003" customHeight="1" x14ac:dyDescent="0.25">
      <c r="A94" t="s">
        <v>625</v>
      </c>
      <c r="B94" t="str">
        <f>CONCATENATE(A94,C94,E94)</f>
        <v>SOC29077</v>
      </c>
      <c r="C94">
        <v>29</v>
      </c>
      <c r="D94" s="184" t="s">
        <v>1400</v>
      </c>
      <c r="E94" s="184" t="s">
        <v>199</v>
      </c>
      <c r="F94" s="221" t="s">
        <v>1397</v>
      </c>
      <c r="G94" s="311"/>
      <c r="H94" s="170">
        <f ca="1">SUMIF(MAESTRO!D$1:V854,B94,MAESTRO!S:S)</f>
        <v>100000000</v>
      </c>
      <c r="I94" s="170">
        <f ca="1">SUMIF(MAESTRO!D$1:V$769,B94,MAESTRO!U:U)</f>
        <v>85000000</v>
      </c>
      <c r="J94" s="170">
        <f ca="1">SUMIF(MAESTRO!D$1:V694,B94,MAESTRO!V:V)</f>
        <v>15000000</v>
      </c>
      <c r="K94" s="232">
        <f ca="1">+J94/I94</f>
        <v>0.17647058823529413</v>
      </c>
      <c r="L94" s="41"/>
      <c r="M94" s="167"/>
      <c r="N94" s="167"/>
      <c r="O94" s="200"/>
      <c r="P94" s="182"/>
      <c r="Q94" s="190"/>
      <c r="R94" s="211"/>
      <c r="S94" s="212"/>
      <c r="T94" s="44"/>
    </row>
    <row r="95" spans="1:20" ht="39.950000000000003" customHeight="1" x14ac:dyDescent="0.25">
      <c r="A95" t="s">
        <v>625</v>
      </c>
      <c r="B95" t="str">
        <f>CONCATENATE(A95,C95,E95)</f>
        <v>SOC29078</v>
      </c>
      <c r="C95">
        <v>29</v>
      </c>
      <c r="D95" s="222">
        <v>2016170010078</v>
      </c>
      <c r="E95" s="184" t="s">
        <v>201</v>
      </c>
      <c r="F95" s="221" t="s">
        <v>1401</v>
      </c>
      <c r="G95" s="311"/>
      <c r="H95" s="170">
        <f ca="1">SUMIF(MAESTRO!D$1:V855,B95,MAESTRO!S:S)</f>
        <v>15000000</v>
      </c>
      <c r="I95" s="170">
        <f ca="1">SUMIF(MAESTRO!D$1:V$769,B95,MAESTRO!U:U)</f>
        <v>12750000</v>
      </c>
      <c r="J95" s="170">
        <f ca="1">SUMIF(MAESTRO!D$1:V695,B95,MAESTRO!V:V)</f>
        <v>0</v>
      </c>
      <c r="K95" s="232">
        <f t="shared" ref="K93:K105" ca="1" si="32">+J95/I95</f>
        <v>0</v>
      </c>
      <c r="L95" s="41"/>
      <c r="M95" s="167"/>
      <c r="N95" s="167"/>
      <c r="O95" s="200"/>
      <c r="P95" s="182"/>
      <c r="Q95" s="190"/>
      <c r="R95" s="211"/>
      <c r="S95" s="212"/>
      <c r="T95" s="44"/>
    </row>
    <row r="96" spans="1:20" ht="39.950000000000003" customHeight="1" x14ac:dyDescent="0.25">
      <c r="A96" t="s">
        <v>625</v>
      </c>
      <c r="B96" t="str">
        <f>CONCATENATE(A96,C96,E96)</f>
        <v>SOC29079</v>
      </c>
      <c r="C96">
        <v>29</v>
      </c>
      <c r="D96" s="222">
        <v>2016170010079</v>
      </c>
      <c r="E96" s="184" t="s">
        <v>203</v>
      </c>
      <c r="F96" s="221" t="s">
        <v>1402</v>
      </c>
      <c r="G96" s="311"/>
      <c r="H96" s="170">
        <f ca="1">SUMIF(MAESTRO!D$1:V856,B96,MAESTRO!S:S)</f>
        <v>1483200000</v>
      </c>
      <c r="I96" s="170">
        <f ca="1">SUMIF(MAESTRO!D$1:V$769,B96,MAESTRO!U:U)</f>
        <v>1260720000</v>
      </c>
      <c r="J96" s="170">
        <f ca="1">SUMIF(MAESTRO!D$1:V696,B96,MAESTRO!V:V)</f>
        <v>243158164</v>
      </c>
      <c r="K96" s="232">
        <f ca="1">+J96/I96</f>
        <v>0.19287245700869343</v>
      </c>
      <c r="L96" s="41"/>
      <c r="M96" s="167"/>
      <c r="N96" s="167"/>
      <c r="O96" s="200"/>
      <c r="P96" s="182"/>
      <c r="Q96" s="190"/>
      <c r="R96" s="211"/>
      <c r="S96" s="212"/>
      <c r="T96" s="44"/>
    </row>
    <row r="97" spans="1:20" ht="39.950000000000003" customHeight="1" x14ac:dyDescent="0.25">
      <c r="A97" t="s">
        <v>625</v>
      </c>
      <c r="B97" t="str">
        <f>CONCATENATE(A97,C97,E97)</f>
        <v>SOC29080</v>
      </c>
      <c r="C97">
        <v>29</v>
      </c>
      <c r="D97" s="222">
        <v>2016170010080</v>
      </c>
      <c r="E97" s="184" t="s">
        <v>1331</v>
      </c>
      <c r="F97" s="221" t="s">
        <v>1403</v>
      </c>
      <c r="G97" s="311"/>
      <c r="H97" s="170">
        <f ca="1">SUMIF(MAESTRO!D$1:V857,B97,MAESTRO!S:S)</f>
        <v>30000000</v>
      </c>
      <c r="I97" s="170">
        <f ca="1">SUMIF(MAESTRO!D$1:V$769,B97,MAESTRO!U:U)</f>
        <v>25500000</v>
      </c>
      <c r="J97" s="170">
        <f ca="1">SUMIF(MAESTRO!D$1:V697,B97,MAESTRO!V:V)</f>
        <v>8217600</v>
      </c>
      <c r="K97" s="232">
        <f ca="1">+J97/I97</f>
        <v>0.32225882352941176</v>
      </c>
      <c r="L97" s="41"/>
      <c r="M97" s="167"/>
      <c r="N97" s="167"/>
      <c r="O97" s="200"/>
      <c r="P97" s="182"/>
      <c r="Q97" s="190"/>
      <c r="R97" s="211"/>
      <c r="S97" s="212"/>
      <c r="T97" s="44"/>
    </row>
    <row r="98" spans="1:20" ht="39.950000000000003" customHeight="1" x14ac:dyDescent="0.25">
      <c r="A98" t="s">
        <v>625</v>
      </c>
      <c r="B98" t="str">
        <f t="shared" ref="B98:B105" si="33">CONCATENATE(A98,C98,E98)</f>
        <v>SOC29081</v>
      </c>
      <c r="C98">
        <v>29</v>
      </c>
      <c r="D98" s="222">
        <v>2016170010081</v>
      </c>
      <c r="E98" s="184" t="s">
        <v>205</v>
      </c>
      <c r="F98" s="221" t="s">
        <v>1404</v>
      </c>
      <c r="G98" s="311"/>
      <c r="H98" s="170">
        <f ca="1">SUMIF(MAESTRO!D$1:V858,B98,MAESTRO!S:S)</f>
        <v>591286179</v>
      </c>
      <c r="I98" s="170">
        <f ca="1">SUMIF(MAESTRO!D$1:V$769,B98,MAESTRO!U:U)</f>
        <v>502593252</v>
      </c>
      <c r="J98" s="170">
        <f ca="1">SUMIF(MAESTRO!D$1:V698,B98,MAESTRO!V:V)</f>
        <v>456000000</v>
      </c>
      <c r="K98" s="232">
        <f ca="1">+J98/I98</f>
        <v>0.90729431440913977</v>
      </c>
      <c r="L98" s="41"/>
      <c r="M98" s="167"/>
      <c r="N98" s="167"/>
      <c r="O98" s="200"/>
      <c r="P98" s="182"/>
      <c r="Q98" s="190"/>
      <c r="R98" s="211"/>
      <c r="S98" s="212"/>
      <c r="T98" s="44"/>
    </row>
    <row r="99" spans="1:20" ht="39.950000000000003" customHeight="1" x14ac:dyDescent="0.25">
      <c r="A99" t="s">
        <v>625</v>
      </c>
      <c r="B99" t="str">
        <f t="shared" si="33"/>
        <v>SOC29082</v>
      </c>
      <c r="C99">
        <v>29</v>
      </c>
      <c r="D99" s="222">
        <v>2016170010082</v>
      </c>
      <c r="E99" s="184" t="s">
        <v>207</v>
      </c>
      <c r="F99" s="221" t="s">
        <v>1405</v>
      </c>
      <c r="G99" s="311"/>
      <c r="H99" s="170">
        <f ca="1">SUMIF(MAESTRO!D$1:V859,B99,MAESTRO!S:S)</f>
        <v>875000000</v>
      </c>
      <c r="I99" s="170">
        <f ca="1">SUMIF(MAESTRO!D$1:V$769,B99,MAESTRO!U:U)</f>
        <v>677342000</v>
      </c>
      <c r="J99" s="170">
        <f ca="1">SUMIF(MAESTRO!D$1:V699,B99,MAESTRO!V:V)</f>
        <v>240331001</v>
      </c>
      <c r="K99" s="232">
        <f ca="1">+J99/I99</f>
        <v>0.35481485128635165</v>
      </c>
      <c r="L99" s="41"/>
      <c r="M99" s="167"/>
      <c r="N99" s="167"/>
      <c r="O99" s="200"/>
      <c r="P99" s="182"/>
      <c r="Q99" s="190"/>
      <c r="R99" s="211"/>
      <c r="S99" s="212"/>
      <c r="T99" s="44"/>
    </row>
    <row r="100" spans="1:20" ht="39.950000000000003" customHeight="1" x14ac:dyDescent="0.25">
      <c r="A100" t="s">
        <v>625</v>
      </c>
      <c r="B100" t="str">
        <f t="shared" si="33"/>
        <v>SOC29083</v>
      </c>
      <c r="C100">
        <v>29</v>
      </c>
      <c r="D100" s="222">
        <v>2016170010083</v>
      </c>
      <c r="E100" s="184" t="s">
        <v>209</v>
      </c>
      <c r="F100" s="221" t="s">
        <v>1406</v>
      </c>
      <c r="G100" s="311"/>
      <c r="H100" s="170">
        <f ca="1">SUMIF(MAESTRO!D$1:V860,B100,MAESTRO!S:S)</f>
        <v>260000000</v>
      </c>
      <c r="I100" s="170">
        <f ca="1">SUMIF(MAESTRO!D$1:V$769,B100,MAESTRO!U:U)</f>
        <v>221000841</v>
      </c>
      <c r="J100" s="170">
        <f ca="1">SUMIF(MAESTRO!D$1:V700,B100,MAESTRO!V:V)</f>
        <v>62364626</v>
      </c>
      <c r="K100" s="232">
        <f ca="1">+J100/I100</f>
        <v>0.28219180396693605</v>
      </c>
      <c r="L100" s="41"/>
      <c r="M100" s="167"/>
      <c r="N100" s="167"/>
      <c r="O100" s="200"/>
      <c r="P100" s="182"/>
      <c r="Q100" s="190"/>
      <c r="R100" s="211"/>
      <c r="S100" s="212"/>
      <c r="T100" s="44"/>
    </row>
    <row r="101" spans="1:20" ht="39.950000000000003" customHeight="1" x14ac:dyDescent="0.25">
      <c r="A101" t="s">
        <v>625</v>
      </c>
      <c r="B101" t="str">
        <f t="shared" si="33"/>
        <v>SOC29084</v>
      </c>
      <c r="C101">
        <v>29</v>
      </c>
      <c r="D101" s="222">
        <v>2016170010084</v>
      </c>
      <c r="E101" s="184" t="s">
        <v>211</v>
      </c>
      <c r="F101" s="221" t="s">
        <v>1407</v>
      </c>
      <c r="G101" s="311"/>
      <c r="H101" s="170">
        <f ca="1">SUMIF(MAESTRO!D$1:V861,B101,MAESTRO!S:S)</f>
        <v>300000000</v>
      </c>
      <c r="I101" s="170">
        <f ca="1">SUMIF(MAESTRO!D$1:V$769,B101,MAESTRO!U:U)</f>
        <v>300000000</v>
      </c>
      <c r="J101" s="170">
        <f ca="1">SUMIF(MAESTRO!D$1:V701,B101,MAESTRO!V:V)</f>
        <v>44145260</v>
      </c>
      <c r="K101" s="232">
        <f ca="1">+J101/I101</f>
        <v>0.14715086666666666</v>
      </c>
      <c r="L101" s="41"/>
      <c r="M101" s="167"/>
      <c r="N101" s="167"/>
      <c r="O101" s="200"/>
      <c r="P101" s="182"/>
      <c r="Q101" s="190"/>
      <c r="R101" s="211"/>
      <c r="S101" s="212"/>
      <c r="T101" s="44"/>
    </row>
    <row r="102" spans="1:20" ht="39.950000000000003" customHeight="1" x14ac:dyDescent="0.25">
      <c r="A102" t="s">
        <v>625</v>
      </c>
      <c r="B102" t="str">
        <f t="shared" si="33"/>
        <v>SOC29085</v>
      </c>
      <c r="C102">
        <v>29</v>
      </c>
      <c r="D102" s="222">
        <v>2016170010085</v>
      </c>
      <c r="E102" s="184" t="s">
        <v>160</v>
      </c>
      <c r="F102" s="221" t="s">
        <v>1408</v>
      </c>
      <c r="G102" s="311"/>
      <c r="H102" s="170">
        <f ca="1">SUMIF(MAESTRO!D$1:V862,B102,MAESTRO!S:S)</f>
        <v>624000000</v>
      </c>
      <c r="I102" s="170">
        <f ca="1">SUMIF(MAESTRO!D$1:V$769,B102,MAESTRO!U:U)</f>
        <v>530400000</v>
      </c>
      <c r="J102" s="170">
        <f ca="1">SUMIF(MAESTRO!D$1:V702,B102,MAESTRO!V:V)</f>
        <v>156503020</v>
      </c>
      <c r="K102" s="232">
        <f ca="1">+J102/I102</f>
        <v>0.29506602564102563</v>
      </c>
      <c r="L102" s="41"/>
      <c r="M102" s="167"/>
      <c r="N102" s="167"/>
      <c r="O102" s="200"/>
      <c r="P102" s="182"/>
      <c r="Q102" s="190"/>
      <c r="R102" s="211"/>
      <c r="S102" s="212"/>
      <c r="T102" s="44"/>
    </row>
    <row r="103" spans="1:20" ht="55.5" customHeight="1" x14ac:dyDescent="0.25">
      <c r="A103" t="s">
        <v>625</v>
      </c>
      <c r="B103" t="str">
        <f t="shared" si="33"/>
        <v>SOC29086</v>
      </c>
      <c r="C103">
        <v>29</v>
      </c>
      <c r="D103" s="222">
        <v>2016170010086</v>
      </c>
      <c r="E103" s="184" t="s">
        <v>1332</v>
      </c>
      <c r="F103" s="221" t="s">
        <v>1409</v>
      </c>
      <c r="G103" s="311"/>
      <c r="H103" s="170">
        <f ca="1">SUMIF(MAESTRO!D$1:V863,B103,MAESTRO!S:S)</f>
        <v>1770850000</v>
      </c>
      <c r="I103" s="170">
        <f ca="1">SUMIF(MAESTRO!D$1:V$769,B103,MAESTRO!U:U)</f>
        <v>1505222500</v>
      </c>
      <c r="J103" s="170">
        <f ca="1">SUMIF(MAESTRO!D$1:V703,B103,MAESTRO!V:V)</f>
        <v>1275281900</v>
      </c>
      <c r="K103" s="232">
        <f t="shared" ca="1" si="32"/>
        <v>0.84723813256844083</v>
      </c>
      <c r="L103" s="41"/>
      <c r="M103" s="167"/>
      <c r="N103" s="167"/>
      <c r="O103" s="200"/>
      <c r="P103" s="182"/>
      <c r="Q103" s="190"/>
      <c r="R103" s="211"/>
      <c r="S103" s="212"/>
      <c r="T103" s="44"/>
    </row>
    <row r="104" spans="1:20" ht="63" customHeight="1" x14ac:dyDescent="0.25">
      <c r="A104" t="s">
        <v>625</v>
      </c>
      <c r="B104" t="str">
        <f t="shared" si="33"/>
        <v>SOC29200</v>
      </c>
      <c r="C104">
        <v>29</v>
      </c>
      <c r="D104" s="222">
        <v>2015170010200</v>
      </c>
      <c r="E104" s="184">
        <v>200</v>
      </c>
      <c r="F104" s="221" t="s">
        <v>1410</v>
      </c>
      <c r="G104" s="311"/>
      <c r="H104" s="170">
        <f ca="1">SUMIF(MAESTRO!D$1:V864,B104,MAESTRO!S:S)</f>
        <v>644738312</v>
      </c>
      <c r="I104" s="170">
        <f ca="1">SUMIF(MAESTRO!D$1:V$769,B104,MAESTRO!U:U)</f>
        <v>170000000</v>
      </c>
      <c r="J104" s="170">
        <f ca="1">SUMIF(MAESTRO!D$1:V704,B104,MAESTRO!V:V)</f>
        <v>0</v>
      </c>
      <c r="K104" s="232">
        <f t="shared" ca="1" si="32"/>
        <v>0</v>
      </c>
      <c r="L104" s="41"/>
      <c r="M104" s="167"/>
      <c r="N104" s="167"/>
      <c r="O104" s="200"/>
      <c r="P104" s="182"/>
      <c r="Q104" s="190"/>
      <c r="R104" s="211"/>
      <c r="S104" s="212"/>
      <c r="T104" s="44"/>
    </row>
    <row r="105" spans="1:20" ht="63" customHeight="1" x14ac:dyDescent="0.25">
      <c r="A105" t="s">
        <v>625</v>
      </c>
      <c r="B105" t="str">
        <f t="shared" si="33"/>
        <v>SOC29100</v>
      </c>
      <c r="C105">
        <v>29</v>
      </c>
      <c r="D105" s="261">
        <v>2016170010100</v>
      </c>
      <c r="E105" s="261">
        <v>100</v>
      </c>
      <c r="F105" s="260" t="s">
        <v>1459</v>
      </c>
      <c r="G105" s="311"/>
      <c r="H105" s="170">
        <f ca="1">SUMIF(MAESTRO!D$1:V865,B105,MAESTRO!S:S)</f>
        <v>254528164</v>
      </c>
      <c r="I105" s="170">
        <f ca="1">SUMIF(MAESTRO!D$1:V$769,B105,MAESTRO!U:U)</f>
        <v>248274194</v>
      </c>
      <c r="J105" s="170">
        <f ca="1">SUMIF(MAESTRO!D$1:V705,B105,MAESTRO!V:V)</f>
        <v>0</v>
      </c>
      <c r="K105" s="263">
        <f t="shared" ca="1" si="32"/>
        <v>0</v>
      </c>
      <c r="L105" s="41"/>
      <c r="M105" s="167"/>
      <c r="N105" s="167"/>
      <c r="O105" s="200"/>
      <c r="P105" s="182"/>
      <c r="Q105" s="190"/>
      <c r="R105" s="211"/>
      <c r="S105" s="212"/>
      <c r="T105" s="44"/>
    </row>
    <row r="106" spans="1:20" ht="39.950000000000003" customHeight="1" x14ac:dyDescent="0.25">
      <c r="A106" t="s">
        <v>625</v>
      </c>
      <c r="B106" t="str">
        <f t="shared" si="28"/>
        <v>SOC29102</v>
      </c>
      <c r="C106">
        <v>29</v>
      </c>
      <c r="D106" s="163">
        <v>2016170010102</v>
      </c>
      <c r="E106" s="24">
        <v>102</v>
      </c>
      <c r="F106" s="162" t="s">
        <v>785</v>
      </c>
      <c r="G106" s="311"/>
      <c r="H106" s="170">
        <f ca="1">SUMIF(MAESTRO!D$1:V865,B106,MAESTRO!S:S)</f>
        <v>177000000</v>
      </c>
      <c r="I106" s="170">
        <f ca="1">SUMIF(MAESTRO!D$1:V$769,B106,MAESTRO!U:U)</f>
        <v>144000000</v>
      </c>
      <c r="J106" s="170">
        <f ca="1">SUMIF(MAESTRO!D$1:V705,B106,MAESTRO!V:V)</f>
        <v>0</v>
      </c>
      <c r="K106" s="232">
        <f t="shared" ca="1" si="30"/>
        <v>0</v>
      </c>
      <c r="L106" s="41"/>
      <c r="M106" s="167" t="s">
        <v>792</v>
      </c>
      <c r="N106" s="167" t="s">
        <v>793</v>
      </c>
      <c r="O106" s="200" t="s">
        <v>794</v>
      </c>
      <c r="P106" s="179">
        <v>1</v>
      </c>
      <c r="Q106" s="179">
        <f>+P106/4</f>
        <v>0.25</v>
      </c>
      <c r="R106" s="211">
        <f ca="1">SUMIF(INDICADORES!D:K,O106,INDICADORES!K:K)</f>
        <v>20.25</v>
      </c>
      <c r="S106" s="215">
        <f t="shared" ca="1" si="24"/>
        <v>20.25</v>
      </c>
      <c r="T106" s="44"/>
    </row>
    <row r="107" spans="1:20" ht="51" customHeight="1" x14ac:dyDescent="0.25">
      <c r="A107" t="s">
        <v>626</v>
      </c>
      <c r="B107" t="str">
        <f t="shared" si="28"/>
        <v>UGR33087</v>
      </c>
      <c r="C107">
        <v>33</v>
      </c>
      <c r="D107" s="5">
        <v>2016170010087</v>
      </c>
      <c r="E107" s="74" t="s">
        <v>940</v>
      </c>
      <c r="F107" s="165" t="s">
        <v>941</v>
      </c>
      <c r="G107" s="312" t="s">
        <v>256</v>
      </c>
      <c r="H107" s="170">
        <f ca="1">SUMIF(MAESTRO!D$1:V866,B107,MAESTRO!S:S)</f>
        <v>50000000</v>
      </c>
      <c r="I107" s="170">
        <f ca="1">SUMIF(MAESTRO!D$1:V$769,B107,MAESTRO!U:U)</f>
        <v>0</v>
      </c>
      <c r="J107" s="170">
        <f ca="1">SUMIF(MAESTRO!D$1:V706,B107,MAESTRO!V:V)</f>
        <v>0</v>
      </c>
      <c r="K107" s="288">
        <v>0</v>
      </c>
      <c r="L107" s="41"/>
      <c r="M107" s="167" t="s">
        <v>945</v>
      </c>
      <c r="N107" s="167" t="s">
        <v>946</v>
      </c>
      <c r="O107" s="200" t="s">
        <v>947</v>
      </c>
      <c r="P107" s="182">
        <v>50</v>
      </c>
      <c r="Q107" s="190">
        <f>+(50)/4</f>
        <v>12.5</v>
      </c>
      <c r="R107" s="211">
        <f ca="1">SUMIF(INDICADORES!D:K,O107,INDICADORES!K:K)</f>
        <v>10</v>
      </c>
      <c r="S107" s="234">
        <f t="shared" ca="1" si="24"/>
        <v>10</v>
      </c>
      <c r="T107" s="44"/>
    </row>
    <row r="108" spans="1:20" ht="69" customHeight="1" x14ac:dyDescent="0.25">
      <c r="A108" t="s">
        <v>626</v>
      </c>
      <c r="B108" t="str">
        <f t="shared" ref="B108:B111" si="34">CONCATENATE(A108,C108,E108)</f>
        <v>UGR33088</v>
      </c>
      <c r="C108">
        <v>33</v>
      </c>
      <c r="D108" s="5">
        <v>2016170010088</v>
      </c>
      <c r="E108" s="74" t="s">
        <v>225</v>
      </c>
      <c r="F108" s="165" t="s">
        <v>942</v>
      </c>
      <c r="G108" s="312"/>
      <c r="H108" s="170">
        <f ca="1">SUMIF(MAESTRO!D$1:V867,B108,MAESTRO!S:S)</f>
        <v>75906690</v>
      </c>
      <c r="I108" s="170">
        <f ca="1">SUMIF(MAESTRO!D$1:V$769,B108,MAESTRO!U:U)</f>
        <v>0</v>
      </c>
      <c r="J108" s="170">
        <f ca="1">SUMIF(MAESTRO!D$1:V707,B108,MAESTRO!V:V)</f>
        <v>0</v>
      </c>
      <c r="K108" s="288">
        <v>0</v>
      </c>
      <c r="L108" s="41"/>
      <c r="M108" s="167" t="s">
        <v>948</v>
      </c>
      <c r="N108" s="167" t="s">
        <v>949</v>
      </c>
      <c r="O108" s="200" t="s">
        <v>950</v>
      </c>
      <c r="P108" s="182">
        <v>1</v>
      </c>
      <c r="Q108" s="190">
        <f>+(1)/4</f>
        <v>0.25</v>
      </c>
      <c r="R108" s="211">
        <f ca="1">SUMIF(INDICADORES!D:K,O108,INDICADORES!K:K)</f>
        <v>0.25</v>
      </c>
      <c r="S108" s="215">
        <f t="shared" ca="1" si="24"/>
        <v>0.25</v>
      </c>
      <c r="T108" s="44"/>
    </row>
    <row r="109" spans="1:20" ht="53.25" customHeight="1" x14ac:dyDescent="0.25">
      <c r="A109" t="s">
        <v>626</v>
      </c>
      <c r="B109" t="str">
        <f t="shared" si="34"/>
        <v>UGR33089</v>
      </c>
      <c r="C109">
        <v>33</v>
      </c>
      <c r="D109" s="5">
        <v>2016170010089</v>
      </c>
      <c r="E109" s="74" t="s">
        <v>213</v>
      </c>
      <c r="F109" s="165" t="s">
        <v>943</v>
      </c>
      <c r="G109" s="312"/>
      <c r="H109" s="170">
        <f ca="1">SUMIF(MAESTRO!D$1:V868,B109,MAESTRO!S:S)</f>
        <v>60000000</v>
      </c>
      <c r="I109" s="170">
        <f ca="1">SUMIF(MAESTRO!D$1:V$769,B109,MAESTRO!U:U)</f>
        <v>0</v>
      </c>
      <c r="J109" s="170">
        <f ca="1">SUMIF(MAESTRO!D$1:V708,B109,MAESTRO!V:V)</f>
        <v>0</v>
      </c>
      <c r="K109" s="288">
        <v>0</v>
      </c>
      <c r="L109" s="41"/>
      <c r="M109" s="167" t="s">
        <v>951</v>
      </c>
      <c r="N109" s="167" t="s">
        <v>952</v>
      </c>
      <c r="O109" s="200" t="s">
        <v>953</v>
      </c>
      <c r="P109" s="182">
        <v>2</v>
      </c>
      <c r="Q109" s="190">
        <f>+(2)/4</f>
        <v>0.5</v>
      </c>
      <c r="R109" s="211">
        <f ca="1">SUMIF(INDICADORES!D:K,O109,INDICADORES!K:K)</f>
        <v>0.3</v>
      </c>
      <c r="S109" s="216">
        <f t="shared" ca="1" si="24"/>
        <v>0.3</v>
      </c>
      <c r="T109" s="44"/>
    </row>
    <row r="110" spans="1:20" ht="72.75" customHeight="1" x14ac:dyDescent="0.25">
      <c r="A110" t="s">
        <v>626</v>
      </c>
      <c r="B110" t="str">
        <f t="shared" si="34"/>
        <v>UGR33090</v>
      </c>
      <c r="C110">
        <v>33</v>
      </c>
      <c r="D110" s="5">
        <v>2016170010090</v>
      </c>
      <c r="E110" s="74" t="s">
        <v>215</v>
      </c>
      <c r="F110" s="165" t="s">
        <v>944</v>
      </c>
      <c r="G110" s="312"/>
      <c r="H110" s="170">
        <f ca="1">SUMIF(MAESTRO!D$1:V869,B110,MAESTRO!S:S)</f>
        <v>3165529017</v>
      </c>
      <c r="I110" s="170">
        <f ca="1">SUMIF(MAESTRO!D$1:V$769,B110,MAESTRO!U:U)</f>
        <v>1688307591.3099999</v>
      </c>
      <c r="J110" s="170">
        <f ca="1">SUMIF(MAESTRO!D$1:V709,B110,MAESTRO!V:V)</f>
        <v>368450928.31</v>
      </c>
      <c r="K110" s="263">
        <f t="shared" ref="K107:K116" ca="1" si="35">+J110/I110</f>
        <v>0.2182368486681445</v>
      </c>
      <c r="L110" s="41"/>
      <c r="M110" s="167" t="s">
        <v>954</v>
      </c>
      <c r="N110" s="167" t="s">
        <v>955</v>
      </c>
      <c r="O110" s="200" t="s">
        <v>956</v>
      </c>
      <c r="P110" s="182">
        <v>50</v>
      </c>
      <c r="Q110" s="190">
        <f>+(50)/4</f>
        <v>12.5</v>
      </c>
      <c r="R110" s="211">
        <f ca="1">SUMIF(INDICADORES!D:K,O110,INDICADORES!K:K)</f>
        <v>10</v>
      </c>
      <c r="S110" s="214">
        <f t="shared" ca="1" si="24"/>
        <v>10</v>
      </c>
      <c r="T110" s="44"/>
    </row>
    <row r="111" spans="1:20" ht="39.950000000000003" customHeight="1" x14ac:dyDescent="0.25">
      <c r="A111" t="s">
        <v>627</v>
      </c>
      <c r="B111" t="str">
        <f t="shared" si="34"/>
        <v>STC35041</v>
      </c>
      <c r="C111">
        <v>35</v>
      </c>
      <c r="D111" s="161">
        <v>2016170010041</v>
      </c>
      <c r="E111" s="173" t="s">
        <v>614</v>
      </c>
      <c r="F111" s="162" t="s">
        <v>957</v>
      </c>
      <c r="G111" s="325" t="s">
        <v>269</v>
      </c>
      <c r="H111" s="170">
        <f ca="1">SUMIF(MAESTRO!D$1:V870,B111,MAESTRO!S:S)</f>
        <v>114000000</v>
      </c>
      <c r="I111" s="170">
        <f ca="1">SUMIF(MAESTRO!D$1:V$769,B111,MAESTRO!U:U)</f>
        <v>75650000</v>
      </c>
      <c r="J111" s="170">
        <f ca="1">SUMIF(MAESTRO!D$1:V710,B111,MAESTRO!V:V)</f>
        <v>2800800</v>
      </c>
      <c r="K111" s="232">
        <f ca="1">+J111/I111</f>
        <v>3.7023132848645078E-2</v>
      </c>
      <c r="L111" s="41"/>
      <c r="M111" s="167" t="s">
        <v>635</v>
      </c>
      <c r="N111" s="167" t="s">
        <v>636</v>
      </c>
      <c r="O111" s="200" t="s">
        <v>637</v>
      </c>
      <c r="P111" s="182">
        <v>1</v>
      </c>
      <c r="Q111" s="190">
        <f>+(1)/4</f>
        <v>0.25</v>
      </c>
      <c r="R111" s="211">
        <f ca="1">SUMIF(INDICADORES!D:K,O111,INDICADORES!K:K)</f>
        <v>0.25</v>
      </c>
      <c r="S111" s="215">
        <f t="shared" ca="1" si="24"/>
        <v>0.25</v>
      </c>
      <c r="T111" s="44"/>
    </row>
    <row r="112" spans="1:20" ht="65.25" customHeight="1" x14ac:dyDescent="0.25">
      <c r="A112" t="s">
        <v>627</v>
      </c>
      <c r="B112" t="str">
        <f t="shared" ref="B112:B115" si="36">CONCATENATE(A112,C112,E112)</f>
        <v>STC35042</v>
      </c>
      <c r="C112">
        <v>35</v>
      </c>
      <c r="D112" s="161">
        <v>2016170010042</v>
      </c>
      <c r="E112" s="173" t="s">
        <v>864</v>
      </c>
      <c r="F112" s="162" t="s">
        <v>865</v>
      </c>
      <c r="G112" s="326"/>
      <c r="H112" s="170">
        <f ca="1">SUMIF(MAESTRO!D$1:V871,B112,MAESTRO!S:S)</f>
        <v>1618000000</v>
      </c>
      <c r="I112" s="170">
        <f ca="1">SUMIF(MAESTRO!D$1:V$769,B112,MAESTRO!U:U)</f>
        <v>1025084815</v>
      </c>
      <c r="J112" s="170">
        <f ca="1">SUMIF(MAESTRO!D$1:V711,B112,MAESTRO!V:V)</f>
        <v>15129389</v>
      </c>
      <c r="K112" s="232">
        <f ca="1">+J112/I112</f>
        <v>1.4759158245847198E-2</v>
      </c>
      <c r="L112" s="41"/>
      <c r="M112" s="167" t="s">
        <v>960</v>
      </c>
      <c r="N112" s="167" t="s">
        <v>961</v>
      </c>
      <c r="O112" s="200" t="s">
        <v>962</v>
      </c>
      <c r="P112" s="182">
        <v>2</v>
      </c>
      <c r="Q112" s="190">
        <f>+(2)/4</f>
        <v>0.5</v>
      </c>
      <c r="R112" s="211">
        <f ca="1">SUMIF(INDICADORES!D:K,O112,INDICADORES!K:K)</f>
        <v>0.5</v>
      </c>
      <c r="S112" s="215">
        <f t="shared" ca="1" si="24"/>
        <v>0.5</v>
      </c>
      <c r="T112" s="44"/>
    </row>
    <row r="113" spans="1:20" ht="46.5" customHeight="1" x14ac:dyDescent="0.25">
      <c r="A113" t="s">
        <v>627</v>
      </c>
      <c r="B113" t="str">
        <f t="shared" si="36"/>
        <v>STC35043</v>
      </c>
      <c r="C113">
        <v>35</v>
      </c>
      <c r="D113" s="161">
        <v>2016170010043</v>
      </c>
      <c r="E113" s="173" t="s">
        <v>958</v>
      </c>
      <c r="F113" s="162" t="s">
        <v>959</v>
      </c>
      <c r="G113" s="326"/>
      <c r="H113" s="170">
        <f ca="1">SUMIF(MAESTRO!D$1:V872,B113,MAESTRO!S:S)</f>
        <v>140000000</v>
      </c>
      <c r="I113" s="170">
        <f ca="1">SUMIF(MAESTRO!D$1:V$769,B113,MAESTRO!U:U)</f>
        <v>109397700</v>
      </c>
      <c r="J113" s="170">
        <f ca="1">SUMIF(MAESTRO!D$1:V712,B113,MAESTRO!V:V)</f>
        <v>4155672</v>
      </c>
      <c r="K113" s="232">
        <f ca="1">+J113/I113</f>
        <v>3.7986831533021258E-2</v>
      </c>
      <c r="L113" s="41"/>
      <c r="M113" s="167" t="s">
        <v>963</v>
      </c>
      <c r="N113" s="167" t="s">
        <v>964</v>
      </c>
      <c r="O113" s="200" t="s">
        <v>965</v>
      </c>
      <c r="P113" s="182">
        <v>15</v>
      </c>
      <c r="Q113" s="190">
        <f>+(15)/4</f>
        <v>3.75</v>
      </c>
      <c r="R113" s="211">
        <f ca="1">SUMIF(INDICADORES!D:K,O113,INDICADORES!K:K)</f>
        <v>3.75</v>
      </c>
      <c r="S113" s="215">
        <f t="shared" ca="1" si="24"/>
        <v>3.75</v>
      </c>
      <c r="T113" s="44"/>
    </row>
    <row r="114" spans="1:20" ht="51" customHeight="1" x14ac:dyDescent="0.25">
      <c r="A114" t="s">
        <v>627</v>
      </c>
      <c r="B114" t="str">
        <f t="shared" ref="B114" si="37">CONCATENATE(A114,C114,E114)</f>
        <v>STC35013</v>
      </c>
      <c r="C114">
        <v>35</v>
      </c>
      <c r="D114" s="258">
        <v>2016170010013</v>
      </c>
      <c r="E114" s="259" t="s">
        <v>270</v>
      </c>
      <c r="F114" s="260" t="s">
        <v>827</v>
      </c>
      <c r="G114" s="327"/>
      <c r="H114" s="170">
        <f ca="1">SUMIF(MAESTRO!D$1:V873,B114,MAESTRO!S:S)</f>
        <v>25000000</v>
      </c>
      <c r="I114" s="170">
        <f ca="1">SUMIF(MAESTRO!D$1:V$769,B114,MAESTRO!U:U)</f>
        <v>0</v>
      </c>
      <c r="J114" s="170">
        <f ca="1">SUMIF(MAESTRO!D$1:V713,B114,MAESTRO!V:V)</f>
        <v>0</v>
      </c>
      <c r="K114" s="263">
        <v>0</v>
      </c>
      <c r="L114" s="41"/>
      <c r="M114" s="167"/>
      <c r="N114" s="167"/>
      <c r="O114" s="200"/>
      <c r="P114" s="182"/>
      <c r="Q114" s="190"/>
      <c r="R114" s="211"/>
      <c r="S114" s="215"/>
      <c r="T114" s="44"/>
    </row>
    <row r="115" spans="1:20" ht="66" customHeight="1" x14ac:dyDescent="0.25">
      <c r="A115" t="s">
        <v>628</v>
      </c>
      <c r="B115" t="str">
        <f t="shared" si="36"/>
        <v>DEP36034</v>
      </c>
      <c r="C115">
        <v>36</v>
      </c>
      <c r="D115" s="39" t="s">
        <v>966</v>
      </c>
      <c r="E115" s="173" t="s">
        <v>279</v>
      </c>
      <c r="F115" s="162" t="s">
        <v>967</v>
      </c>
      <c r="G115" s="313" t="s">
        <v>277</v>
      </c>
      <c r="H115" s="170">
        <f ca="1">SUMIF(MAESTRO!D$1:V873,B115,MAESTRO!S:S)</f>
        <v>2510655614</v>
      </c>
      <c r="I115" s="170">
        <f ca="1">SUMIF(MAESTRO!D$1:V$769,B115,MAESTRO!U:U)</f>
        <v>1715713736</v>
      </c>
      <c r="J115" s="170">
        <f ca="1">SUMIF(MAESTRO!D$1:V713,B115,MAESTRO!V:V)</f>
        <v>356598293</v>
      </c>
      <c r="K115" s="232">
        <f t="shared" ca="1" si="35"/>
        <v>0.20784253545196307</v>
      </c>
      <c r="L115" s="44"/>
      <c r="M115" s="167" t="s">
        <v>1337</v>
      </c>
      <c r="N115" s="167" t="s">
        <v>970</v>
      </c>
      <c r="O115" s="200" t="s">
        <v>971</v>
      </c>
      <c r="P115" s="182">
        <v>5</v>
      </c>
      <c r="Q115" s="190">
        <f>+(5)/4</f>
        <v>1.25</v>
      </c>
      <c r="R115" s="211">
        <f ca="1">SUMIF(INDICADORES!D:K,O115,INDICADORES!K:K)</f>
        <v>1</v>
      </c>
      <c r="S115" s="234">
        <f t="shared" ca="1" si="24"/>
        <v>1</v>
      </c>
      <c r="T115" s="44"/>
    </row>
    <row r="116" spans="1:20" ht="59.25" customHeight="1" x14ac:dyDescent="0.25">
      <c r="A116" t="s">
        <v>628</v>
      </c>
      <c r="B116" t="str">
        <f t="shared" ref="B116:B117" si="38">CONCATENATE(A116,C116,E116)</f>
        <v>DEP36035</v>
      </c>
      <c r="C116">
        <v>36</v>
      </c>
      <c r="D116" s="39" t="s">
        <v>968</v>
      </c>
      <c r="E116" s="173" t="s">
        <v>282</v>
      </c>
      <c r="F116" s="162" t="s">
        <v>969</v>
      </c>
      <c r="G116" s="313"/>
      <c r="H116" s="170">
        <f ca="1">SUMIF(MAESTRO!D$1:V874,B116,MAESTRO!S:S)</f>
        <v>5375609183</v>
      </c>
      <c r="I116" s="170">
        <f ca="1">SUMIF(MAESTRO!D$1:V$769,B116,MAESTRO!U:U)</f>
        <v>441726996</v>
      </c>
      <c r="J116" s="170">
        <f ca="1">SUMIF(MAESTRO!D$1:V714,B116,MAESTRO!V:V)</f>
        <v>202203319</v>
      </c>
      <c r="K116" s="232">
        <f t="shared" ca="1" si="35"/>
        <v>0.45775630837830883</v>
      </c>
      <c r="L116" s="44"/>
      <c r="M116" s="167" t="s">
        <v>972</v>
      </c>
      <c r="N116" s="167" t="s">
        <v>973</v>
      </c>
      <c r="O116" s="200" t="s">
        <v>974</v>
      </c>
      <c r="P116" s="182">
        <v>20</v>
      </c>
      <c r="Q116" s="182">
        <f>+(20)/4</f>
        <v>5</v>
      </c>
      <c r="R116" s="211">
        <f ca="1">SUMIF(INDICADORES!D:K,O116,INDICADORES!K:K)</f>
        <v>4</v>
      </c>
      <c r="S116" s="216">
        <f t="shared" ca="1" si="24"/>
        <v>4</v>
      </c>
      <c r="T116" s="44"/>
    </row>
    <row r="117" spans="1:20" ht="39.950000000000003" customHeight="1" x14ac:dyDescent="0.25">
      <c r="A117" t="s">
        <v>629</v>
      </c>
      <c r="B117" t="str">
        <f t="shared" si="38"/>
        <v>SAL40048</v>
      </c>
      <c r="C117">
        <v>40</v>
      </c>
      <c r="D117" s="161">
        <v>2016170010048</v>
      </c>
      <c r="E117" s="184" t="s">
        <v>221</v>
      </c>
      <c r="F117" s="162" t="s">
        <v>975</v>
      </c>
      <c r="G117" s="309" t="s">
        <v>289</v>
      </c>
      <c r="H117" s="170">
        <f ca="1">SUMIF(MAESTRO!D$1:V875,B117,MAESTRO!S:S)</f>
        <v>210550000</v>
      </c>
      <c r="I117" s="170">
        <f ca="1">SUMIF(MAESTRO!D$1:V$769,B117,MAESTRO!U:U)</f>
        <v>26712000</v>
      </c>
      <c r="J117" s="170">
        <f ca="1">SUMIF(MAESTRO!D$1:V715,B117,MAESTRO!V:V)</f>
        <v>0</v>
      </c>
      <c r="K117" s="232">
        <f ca="1">+J117/I117</f>
        <v>0</v>
      </c>
      <c r="L117" s="41"/>
      <c r="M117" s="167" t="s">
        <v>996</v>
      </c>
      <c r="N117" s="167" t="s">
        <v>997</v>
      </c>
      <c r="O117" s="200" t="s">
        <v>998</v>
      </c>
      <c r="P117" s="182">
        <v>20000</v>
      </c>
      <c r="Q117" s="182">
        <f>+(20000)/4</f>
        <v>5000</v>
      </c>
      <c r="R117" s="211">
        <f ca="1">SUMIF(INDICADORES!D:K,O117,INDICADORES!K:K)</f>
        <v>3000</v>
      </c>
      <c r="S117" s="233">
        <f t="shared" ca="1" si="24"/>
        <v>3000</v>
      </c>
      <c r="T117" s="44"/>
    </row>
    <row r="118" spans="1:20" ht="57" customHeight="1" x14ac:dyDescent="0.25">
      <c r="A118" t="s">
        <v>629</v>
      </c>
      <c r="B118" t="str">
        <f t="shared" ref="B118:B135" si="39">CONCATENATE(A118,C118,E118)</f>
        <v>SAL40049</v>
      </c>
      <c r="C118">
        <v>40</v>
      </c>
      <c r="D118" s="161">
        <v>2016170010049</v>
      </c>
      <c r="E118" s="184" t="s">
        <v>306</v>
      </c>
      <c r="F118" s="163" t="s">
        <v>976</v>
      </c>
      <c r="G118" s="309"/>
      <c r="H118" s="170">
        <f ca="1">SUMIF(MAESTRO!D$1:V876,B118,MAESTRO!S:S)</f>
        <v>340891000</v>
      </c>
      <c r="I118" s="170">
        <f ca="1">SUMIF(MAESTRO!D$1:V$769,B118,MAESTRO!U:U)</f>
        <v>130000000</v>
      </c>
      <c r="J118" s="170">
        <f ca="1">SUMIF(MAESTRO!D$1:V716,B118,MAESTRO!V:V)</f>
        <v>23053321</v>
      </c>
      <c r="K118" s="232">
        <f t="shared" ref="K118:K135" ca="1" si="40">+J118/I118</f>
        <v>0.17733323846153845</v>
      </c>
      <c r="L118" s="41"/>
      <c r="M118" s="167" t="s">
        <v>1338</v>
      </c>
      <c r="N118" s="167" t="s">
        <v>999</v>
      </c>
      <c r="O118" s="200" t="s">
        <v>1000</v>
      </c>
      <c r="P118" s="182">
        <v>15</v>
      </c>
      <c r="Q118" s="182">
        <f>+(15)/4</f>
        <v>3.75</v>
      </c>
      <c r="R118" s="211">
        <f ca="1">SUMIF(INDICADORES!D:K,O118,INDICADORES!K:K)</f>
        <v>3</v>
      </c>
      <c r="S118" s="233">
        <f t="shared" ca="1" si="24"/>
        <v>3</v>
      </c>
      <c r="T118" s="44"/>
    </row>
    <row r="119" spans="1:20" ht="39.950000000000003" customHeight="1" x14ac:dyDescent="0.25">
      <c r="A119" t="s">
        <v>629</v>
      </c>
      <c r="B119" t="str">
        <f t="shared" si="39"/>
        <v>SAL40050</v>
      </c>
      <c r="C119">
        <v>40</v>
      </c>
      <c r="D119" s="161">
        <v>2016170010050</v>
      </c>
      <c r="E119" s="186" t="s">
        <v>646</v>
      </c>
      <c r="F119" s="162" t="s">
        <v>977</v>
      </c>
      <c r="G119" s="309"/>
      <c r="H119" s="170">
        <f ca="1">SUMIF(MAESTRO!D$1:V877,B119,MAESTRO!S:S)</f>
        <v>489806800</v>
      </c>
      <c r="I119" s="170">
        <f ca="1">SUMIF(MAESTRO!D$1:V$769,B119,MAESTRO!U:U)</f>
        <v>310602400</v>
      </c>
      <c r="J119" s="170">
        <f ca="1">SUMIF(MAESTRO!D$1:V717,B119,MAESTRO!V:V)</f>
        <v>8732000</v>
      </c>
      <c r="K119" s="288">
        <f t="shared" ca="1" si="40"/>
        <v>2.8113111811112857E-2</v>
      </c>
      <c r="L119" s="41"/>
      <c r="M119" s="167" t="s">
        <v>1339</v>
      </c>
      <c r="N119" s="167" t="s">
        <v>1340</v>
      </c>
      <c r="O119" s="200" t="s">
        <v>1001</v>
      </c>
      <c r="P119" s="182">
        <v>1</v>
      </c>
      <c r="Q119" s="190">
        <f>+(1)/4</f>
        <v>0.25</v>
      </c>
      <c r="R119" s="211">
        <f ca="1">SUMIF(INDICADORES!D:K,O119,INDICADORES!K:K)</f>
        <v>0.25</v>
      </c>
      <c r="S119" s="215">
        <f t="shared" ca="1" si="24"/>
        <v>0.25</v>
      </c>
      <c r="T119" s="44"/>
    </row>
    <row r="120" spans="1:20" ht="57.75" customHeight="1" x14ac:dyDescent="0.25">
      <c r="A120" t="s">
        <v>629</v>
      </c>
      <c r="B120" t="str">
        <f t="shared" si="39"/>
        <v>SAL40051</v>
      </c>
      <c r="C120">
        <v>40</v>
      </c>
      <c r="D120" s="161">
        <v>2016170010051</v>
      </c>
      <c r="E120" s="184" t="s">
        <v>978</v>
      </c>
      <c r="F120" s="162" t="s">
        <v>979</v>
      </c>
      <c r="G120" s="309"/>
      <c r="H120" s="170">
        <f ca="1">SUMIF(MAESTRO!D$1:V878,B120,MAESTRO!S:S)</f>
        <v>474910000</v>
      </c>
      <c r="I120" s="170">
        <f ca="1">SUMIF(MAESTRO!D$1:V$769,B120,MAESTRO!U:U)</f>
        <v>98804416</v>
      </c>
      <c r="J120" s="170">
        <f ca="1">SUMIF(MAESTRO!D$1:V718,B120,MAESTRO!V:V)</f>
        <v>12226666</v>
      </c>
      <c r="K120" s="288">
        <f t="shared" ca="1" si="40"/>
        <v>0.12374614915997277</v>
      </c>
      <c r="L120" s="41"/>
      <c r="M120" s="167" t="s">
        <v>1002</v>
      </c>
      <c r="N120" s="167" t="s">
        <v>1003</v>
      </c>
      <c r="O120" s="200" t="s">
        <v>1004</v>
      </c>
      <c r="P120" s="193">
        <v>1</v>
      </c>
      <c r="Q120" s="179">
        <f>+P120/4</f>
        <v>0.25</v>
      </c>
      <c r="R120" s="211">
        <f ca="1">SUMIF(INDICADORES!D:K,O120,INDICADORES!K:K)</f>
        <v>0.25</v>
      </c>
      <c r="S120" s="215">
        <f t="shared" ca="1" si="24"/>
        <v>0.25</v>
      </c>
      <c r="T120" s="44"/>
    </row>
    <row r="121" spans="1:20" ht="71.25" customHeight="1" x14ac:dyDescent="0.25">
      <c r="A121" t="s">
        <v>629</v>
      </c>
      <c r="B121" t="str">
        <f t="shared" si="39"/>
        <v>SAL40052</v>
      </c>
      <c r="C121">
        <v>40</v>
      </c>
      <c r="D121" s="5">
        <v>2016170010052</v>
      </c>
      <c r="E121" s="25" t="s">
        <v>310</v>
      </c>
      <c r="F121" s="164" t="s">
        <v>980</v>
      </c>
      <c r="G121" s="309"/>
      <c r="H121" s="170">
        <f ca="1">SUMIF(MAESTRO!D$1:V879,B121,MAESTRO!S:S)</f>
        <v>296415000</v>
      </c>
      <c r="I121" s="170">
        <f ca="1">SUMIF(MAESTRO!D$1:V$769,B121,MAESTRO!U:U)</f>
        <v>181294000</v>
      </c>
      <c r="J121" s="170">
        <f ca="1">SUMIF(MAESTRO!D$1:V719,B121,MAESTRO!V:V)</f>
        <v>3733333</v>
      </c>
      <c r="K121" s="288">
        <f t="shared" ca="1" si="40"/>
        <v>2.059270025483469E-2</v>
      </c>
      <c r="L121" s="41"/>
      <c r="M121" s="167" t="s">
        <v>1005</v>
      </c>
      <c r="N121" s="167" t="s">
        <v>1006</v>
      </c>
      <c r="O121" s="200" t="s">
        <v>1007</v>
      </c>
      <c r="P121" s="182">
        <v>3</v>
      </c>
      <c r="Q121" s="190">
        <f>+(3)/4</f>
        <v>0.75</v>
      </c>
      <c r="R121" s="211">
        <f ca="1">SUMIF(INDICADORES!D:K,O121,INDICADORES!K:K)</f>
        <v>0.75</v>
      </c>
      <c r="S121" s="215">
        <f t="shared" ca="1" si="24"/>
        <v>0.75</v>
      </c>
      <c r="T121" s="44"/>
    </row>
    <row r="122" spans="1:20" ht="54" customHeight="1" x14ac:dyDescent="0.25">
      <c r="A122" t="s">
        <v>629</v>
      </c>
      <c r="B122" t="str">
        <f t="shared" si="39"/>
        <v>SAL40053</v>
      </c>
      <c r="C122">
        <v>40</v>
      </c>
      <c r="D122" s="5">
        <v>2016170010053</v>
      </c>
      <c r="E122" s="25" t="s">
        <v>298</v>
      </c>
      <c r="F122" s="164" t="s">
        <v>981</v>
      </c>
      <c r="G122" s="309"/>
      <c r="H122" s="170">
        <f ca="1">SUMIF(MAESTRO!D$1:V880,B122,MAESTRO!S:S)</f>
        <v>237731510</v>
      </c>
      <c r="I122" s="170">
        <f ca="1">SUMIF(MAESTRO!D$1:V$769,B122,MAESTRO!U:U)</f>
        <v>54944400</v>
      </c>
      <c r="J122" s="170">
        <f ca="1">SUMIF(MAESTRO!D$1:V720,B122,MAESTRO!V:V)</f>
        <v>9134066</v>
      </c>
      <c r="K122" s="288">
        <f t="shared" ca="1" si="40"/>
        <v>0.16624198280443503</v>
      </c>
      <c r="L122" s="44"/>
      <c r="M122" s="167" t="s">
        <v>1009</v>
      </c>
      <c r="N122" s="167" t="s">
        <v>1010</v>
      </c>
      <c r="O122" s="200" t="s">
        <v>1011</v>
      </c>
      <c r="P122" s="182">
        <v>1</v>
      </c>
      <c r="Q122" s="190">
        <f>+(1)/4</f>
        <v>0.25</v>
      </c>
      <c r="R122" s="211">
        <f ca="1">SUMIF(INDICADORES!D:K,O122,INDICADORES!K:K)</f>
        <v>0.25</v>
      </c>
      <c r="S122" s="215">
        <f t="shared" ca="1" si="24"/>
        <v>0.25</v>
      </c>
      <c r="T122" s="44"/>
    </row>
    <row r="123" spans="1:20" ht="39.950000000000003" customHeight="1" x14ac:dyDescent="0.25">
      <c r="A123" t="s">
        <v>629</v>
      </c>
      <c r="B123" t="str">
        <f t="shared" si="39"/>
        <v>SAL40054</v>
      </c>
      <c r="C123">
        <v>40</v>
      </c>
      <c r="D123" s="161">
        <v>2016170010054</v>
      </c>
      <c r="E123" s="184" t="s">
        <v>290</v>
      </c>
      <c r="F123" s="163" t="s">
        <v>982</v>
      </c>
      <c r="G123" s="309"/>
      <c r="H123" s="170">
        <f ca="1">SUMIF(MAESTRO!D$1:V881,B123,MAESTRO!S:S)</f>
        <v>185000000</v>
      </c>
      <c r="I123" s="170">
        <f ca="1">SUMIF(MAESTRO!D$1:V$769,B123,MAESTRO!U:U)</f>
        <v>127116000</v>
      </c>
      <c r="J123" s="170">
        <f ca="1">SUMIF(MAESTRO!D$1:V721,B123,MAESTRO!V:V)</f>
        <v>21186000</v>
      </c>
      <c r="K123" s="288">
        <f t="shared" ca="1" si="40"/>
        <v>0.16666666666666666</v>
      </c>
      <c r="L123" s="41"/>
      <c r="M123" s="167" t="s">
        <v>1341</v>
      </c>
      <c r="N123" s="167" t="s">
        <v>1342</v>
      </c>
      <c r="O123" s="200" t="s">
        <v>1008</v>
      </c>
      <c r="P123" s="182">
        <v>500</v>
      </c>
      <c r="Q123" s="182">
        <f>+(500)/4</f>
        <v>125</v>
      </c>
      <c r="R123" s="211">
        <f ca="1">SUMIF(INDICADORES!D:K,O123,INDICADORES!K:K)</f>
        <v>120</v>
      </c>
      <c r="S123" s="234">
        <f t="shared" ca="1" si="24"/>
        <v>120</v>
      </c>
      <c r="T123" s="44"/>
    </row>
    <row r="124" spans="1:20" ht="66.75" customHeight="1" x14ac:dyDescent="0.25">
      <c r="A124" t="s">
        <v>629</v>
      </c>
      <c r="B124" t="str">
        <f t="shared" si="39"/>
        <v>SAL40055</v>
      </c>
      <c r="C124">
        <v>40</v>
      </c>
      <c r="D124" s="5">
        <v>2016170010055</v>
      </c>
      <c r="E124" s="25" t="s">
        <v>314</v>
      </c>
      <c r="F124" s="164" t="s">
        <v>983</v>
      </c>
      <c r="G124" s="309"/>
      <c r="H124" s="170">
        <f ca="1">SUMIF(MAESTRO!D$1:V882,B124,MAESTRO!S:S)</f>
        <v>120000000</v>
      </c>
      <c r="I124" s="170">
        <f ca="1">SUMIF(MAESTRO!D$1:V$769,B124,MAESTRO!U:U)</f>
        <v>112300100</v>
      </c>
      <c r="J124" s="170">
        <f ca="1">SUMIF(MAESTRO!D$1:V722,B124,MAESTRO!V:V)</f>
        <v>0</v>
      </c>
      <c r="K124" s="288">
        <f t="shared" ca="1" si="40"/>
        <v>0</v>
      </c>
      <c r="L124" s="41"/>
      <c r="M124" s="167" t="s">
        <v>1012</v>
      </c>
      <c r="N124" s="167" t="s">
        <v>1343</v>
      </c>
      <c r="O124" s="200" t="s">
        <v>1013</v>
      </c>
      <c r="P124" s="182">
        <v>300</v>
      </c>
      <c r="Q124" s="182">
        <f>+(300)/4</f>
        <v>75</v>
      </c>
      <c r="R124" s="211">
        <f ca="1">SUMIF(INDICADORES!D:K,O124,INDICADORES!K:K)</f>
        <v>75</v>
      </c>
      <c r="S124" s="215">
        <f t="shared" ca="1" si="24"/>
        <v>75</v>
      </c>
      <c r="T124" s="44"/>
    </row>
    <row r="125" spans="1:20" ht="61.5" customHeight="1" x14ac:dyDescent="0.25">
      <c r="A125" t="s">
        <v>629</v>
      </c>
      <c r="B125" t="str">
        <f t="shared" si="39"/>
        <v>SAL40056</v>
      </c>
      <c r="C125">
        <v>40</v>
      </c>
      <c r="D125" s="5">
        <v>2016170010056</v>
      </c>
      <c r="E125" s="25" t="s">
        <v>984</v>
      </c>
      <c r="F125" s="165" t="s">
        <v>985</v>
      </c>
      <c r="G125" s="309"/>
      <c r="H125" s="170">
        <f ca="1">SUMIF(MAESTRO!D$1:V883,B125,MAESTRO!S:S)</f>
        <v>226505048</v>
      </c>
      <c r="I125" s="170">
        <f ca="1">SUMIF(MAESTRO!D$1:V$769,B125,MAESTRO!U:U)</f>
        <v>93690700</v>
      </c>
      <c r="J125" s="170">
        <f ca="1">SUMIF(MAESTRO!D$1:V723,B125,MAESTRO!V:V)</f>
        <v>5412671</v>
      </c>
      <c r="K125" s="288">
        <f ca="1">+J125/I125</f>
        <v>5.7771699859217616E-2</v>
      </c>
      <c r="L125" s="41"/>
      <c r="M125" s="167" t="s">
        <v>1014</v>
      </c>
      <c r="N125" s="167" t="s">
        <v>1015</v>
      </c>
      <c r="O125" s="200" t="s">
        <v>1016</v>
      </c>
      <c r="P125" s="182">
        <v>35</v>
      </c>
      <c r="Q125" s="190">
        <f>+(35)/4</f>
        <v>8.75</v>
      </c>
      <c r="R125" s="211">
        <f ca="1">SUMIF(INDICADORES!D:K,O125,INDICADORES!K:K)</f>
        <v>8.75</v>
      </c>
      <c r="S125" s="215">
        <f t="shared" ca="1" si="24"/>
        <v>8.75</v>
      </c>
      <c r="T125" s="44"/>
    </row>
    <row r="126" spans="1:20" ht="39.950000000000003" customHeight="1" x14ac:dyDescent="0.25">
      <c r="A126" t="s">
        <v>629</v>
      </c>
      <c r="B126" t="str">
        <f t="shared" si="39"/>
        <v>SAL40057</v>
      </c>
      <c r="C126">
        <v>40</v>
      </c>
      <c r="D126" s="5">
        <v>2016170010057</v>
      </c>
      <c r="E126" s="25" t="s">
        <v>312</v>
      </c>
      <c r="F126" s="163" t="s">
        <v>986</v>
      </c>
      <c r="G126" s="309"/>
      <c r="H126" s="170">
        <f ca="1">SUMIF(MAESTRO!D$1:V884,B126,MAESTRO!S:S)</f>
        <v>65445000</v>
      </c>
      <c r="I126" s="170">
        <f ca="1">SUMIF(MAESTRO!D$1:V$769,B126,MAESTRO!U:U)</f>
        <v>25200000</v>
      </c>
      <c r="J126" s="170">
        <f ca="1">SUMIF(MAESTRO!D$1:V724,B126,MAESTRO!V:V)</f>
        <v>3639999</v>
      </c>
      <c r="K126" s="288">
        <f ca="1">+J126/I126</f>
        <v>0.14444440476190476</v>
      </c>
      <c r="L126" s="41"/>
      <c r="M126" s="167" t="s">
        <v>1017</v>
      </c>
      <c r="N126" s="167" t="s">
        <v>1018</v>
      </c>
      <c r="O126" s="200" t="s">
        <v>1019</v>
      </c>
      <c r="P126" s="182">
        <v>3</v>
      </c>
      <c r="Q126" s="190">
        <f>+(3)/4</f>
        <v>0.75</v>
      </c>
      <c r="R126" s="211">
        <f ca="1">SUMIF(INDICADORES!D:K,O126,INDICADORES!K:K)</f>
        <v>0.5</v>
      </c>
      <c r="S126" s="216">
        <f t="shared" ca="1" si="24"/>
        <v>0.5</v>
      </c>
      <c r="T126" s="44"/>
    </row>
    <row r="127" spans="1:20" ht="39.950000000000003" customHeight="1" x14ac:dyDescent="0.25">
      <c r="A127" t="s">
        <v>629</v>
      </c>
      <c r="B127" t="str">
        <f t="shared" si="39"/>
        <v>SAL40058</v>
      </c>
      <c r="C127">
        <v>40</v>
      </c>
      <c r="D127" s="161">
        <v>2016170010058</v>
      </c>
      <c r="E127" s="184" t="s">
        <v>287</v>
      </c>
      <c r="F127" s="163" t="s">
        <v>987</v>
      </c>
      <c r="G127" s="309"/>
      <c r="H127" s="170">
        <f ca="1">SUMIF(MAESTRO!D$1:V885,B127,MAESTRO!S:S)</f>
        <v>950996619</v>
      </c>
      <c r="I127" s="170">
        <f ca="1">SUMIF(MAESTRO!D$1:V$769,B127,MAESTRO!U:U)</f>
        <v>59683000</v>
      </c>
      <c r="J127" s="170">
        <f ca="1">SUMIF(MAESTRO!D$1:V725,B127,MAESTRO!V:V)</f>
        <v>10878647</v>
      </c>
      <c r="K127" s="288">
        <f ca="1">+J127/I127</f>
        <v>0.182273796558484</v>
      </c>
      <c r="L127" s="41"/>
      <c r="M127" s="167" t="s">
        <v>727</v>
      </c>
      <c r="N127" s="167" t="s">
        <v>727</v>
      </c>
      <c r="O127" s="203" t="s">
        <v>727</v>
      </c>
      <c r="P127" s="182">
        <v>1</v>
      </c>
      <c r="Q127" s="190">
        <f>+(1)/4</f>
        <v>0.25</v>
      </c>
      <c r="R127" s="211">
        <f ca="1">SUMIF(INDICADORES!D:K,O127,INDICADORES!K:K)</f>
        <v>0.25</v>
      </c>
      <c r="S127" s="215">
        <f t="shared" ca="1" si="24"/>
        <v>0.25</v>
      </c>
      <c r="T127" s="44"/>
    </row>
    <row r="128" spans="1:20" ht="39.950000000000003" customHeight="1" x14ac:dyDescent="0.25">
      <c r="A128" t="s">
        <v>629</v>
      </c>
      <c r="B128" t="str">
        <f t="shared" si="39"/>
        <v>SAL40059</v>
      </c>
      <c r="C128">
        <v>40</v>
      </c>
      <c r="D128" s="161">
        <v>2016170010059</v>
      </c>
      <c r="E128" s="184" t="s">
        <v>304</v>
      </c>
      <c r="F128" s="163" t="s">
        <v>988</v>
      </c>
      <c r="G128" s="309"/>
      <c r="H128" s="170">
        <f ca="1">SUMIF(MAESTRO!D$1:V886,B128,MAESTRO!S:S)</f>
        <v>68501000</v>
      </c>
      <c r="I128" s="170">
        <f ca="1">SUMIF(MAESTRO!D$1:V$769,B128,MAESTRO!U:U)</f>
        <v>57960000</v>
      </c>
      <c r="J128" s="170">
        <f ca="1">SUMIF(MAESTRO!D$1:V726,B128,MAESTRO!V:V)</f>
        <v>5786667</v>
      </c>
      <c r="K128" s="288">
        <f ca="1">+J128/I128</f>
        <v>9.9838975155279508E-2</v>
      </c>
      <c r="L128" s="41"/>
      <c r="M128" s="167" t="s">
        <v>1020</v>
      </c>
      <c r="N128" s="167" t="s">
        <v>1021</v>
      </c>
      <c r="O128" s="200" t="s">
        <v>1022</v>
      </c>
      <c r="P128" s="182">
        <v>2</v>
      </c>
      <c r="Q128" s="190">
        <f>+(2)/4</f>
        <v>0.5</v>
      </c>
      <c r="R128" s="211">
        <f ca="1">SUMIF(INDICADORES!D:K,O128,INDICADORES!K:K)</f>
        <v>0.5</v>
      </c>
      <c r="S128" s="215">
        <f t="shared" ca="1" si="24"/>
        <v>0.5</v>
      </c>
      <c r="T128" s="44"/>
    </row>
    <row r="129" spans="1:20" ht="56.25" customHeight="1" x14ac:dyDescent="0.25">
      <c r="A129" t="s">
        <v>629</v>
      </c>
      <c r="B129" t="str">
        <f t="shared" si="39"/>
        <v>SAL40060</v>
      </c>
      <c r="C129">
        <v>40</v>
      </c>
      <c r="D129" s="5">
        <v>2016170010060</v>
      </c>
      <c r="E129" s="25" t="s">
        <v>989</v>
      </c>
      <c r="F129" s="164" t="s">
        <v>990</v>
      </c>
      <c r="G129" s="309"/>
      <c r="H129" s="170">
        <f ca="1">SUMIF(MAESTRO!D$1:V887,B129,MAESTRO!S:S)</f>
        <v>198977000</v>
      </c>
      <c r="I129" s="170">
        <f ca="1">SUMIF(MAESTRO!D$1:V$769,B129,MAESTRO!U:U)</f>
        <v>172400000</v>
      </c>
      <c r="J129" s="170">
        <f ca="1">SUMIF(MAESTRO!D$1:V727,B129,MAESTRO!V:V)</f>
        <v>21017567</v>
      </c>
      <c r="K129" s="288">
        <f t="shared" ca="1" si="40"/>
        <v>0.1219116415313225</v>
      </c>
      <c r="L129" s="41"/>
      <c r="M129" s="167" t="s">
        <v>1023</v>
      </c>
      <c r="N129" s="167" t="s">
        <v>1024</v>
      </c>
      <c r="O129" s="204" t="s">
        <v>629</v>
      </c>
      <c r="P129" s="193">
        <v>1</v>
      </c>
      <c r="Q129" s="179">
        <f>+P129/4</f>
        <v>0.25</v>
      </c>
      <c r="R129" s="211">
        <f ca="1">SUMIF(INDICADORES!D:K,O129,INDICADORES!K:K)</f>
        <v>0.25</v>
      </c>
      <c r="S129" s="215">
        <f t="shared" ca="1" si="24"/>
        <v>0.25</v>
      </c>
      <c r="T129" s="44"/>
    </row>
    <row r="130" spans="1:20" ht="39.950000000000003" customHeight="1" x14ac:dyDescent="0.25">
      <c r="A130" t="s">
        <v>629</v>
      </c>
      <c r="B130" t="str">
        <f t="shared" si="39"/>
        <v>SAL40061</v>
      </c>
      <c r="C130">
        <v>40</v>
      </c>
      <c r="D130" s="161">
        <v>2016170010061</v>
      </c>
      <c r="E130" s="184" t="s">
        <v>294</v>
      </c>
      <c r="F130" s="163" t="s">
        <v>991</v>
      </c>
      <c r="G130" s="309"/>
      <c r="H130" s="170">
        <f ca="1">SUMIF(MAESTRO!D$1:V888,B130,MAESTRO!S:S)</f>
        <v>91266894</v>
      </c>
      <c r="I130" s="170">
        <f ca="1">SUMIF(MAESTRO!D$1:V$769,B130,MAESTRO!U:U)</f>
        <v>41080000</v>
      </c>
      <c r="J130" s="170">
        <f ca="1">SUMIF(MAESTRO!D$1:V728,B130,MAESTRO!V:V)</f>
        <v>5693333</v>
      </c>
      <c r="K130" s="288">
        <f ca="1">+J130/I130</f>
        <v>0.13859135832521907</v>
      </c>
      <c r="L130" s="41"/>
      <c r="M130" s="167" t="s">
        <v>1025</v>
      </c>
      <c r="N130" s="167" t="s">
        <v>1026</v>
      </c>
      <c r="O130" s="200" t="s">
        <v>1027</v>
      </c>
      <c r="P130" s="182">
        <v>30</v>
      </c>
      <c r="Q130" s="190">
        <f>+(30)/4</f>
        <v>7.5</v>
      </c>
      <c r="R130" s="211">
        <f ca="1">SUMIF(INDICADORES!D:K,O130,INDICADORES!K:K)</f>
        <v>7.5</v>
      </c>
      <c r="S130" s="215">
        <f t="shared" ca="1" si="24"/>
        <v>7.5</v>
      </c>
      <c r="T130" s="44"/>
    </row>
    <row r="131" spans="1:20" ht="48.75" customHeight="1" x14ac:dyDescent="0.25">
      <c r="A131" t="s">
        <v>629</v>
      </c>
      <c r="B131" t="str">
        <f t="shared" si="39"/>
        <v>SAL40062</v>
      </c>
      <c r="C131">
        <v>40</v>
      </c>
      <c r="D131" s="5">
        <v>2016170010062</v>
      </c>
      <c r="E131" s="25" t="s">
        <v>602</v>
      </c>
      <c r="F131" s="165" t="s">
        <v>992</v>
      </c>
      <c r="G131" s="309"/>
      <c r="H131" s="170">
        <f ca="1">SUMIF(MAESTRO!D$1:V889,B131,MAESTRO!S:S)</f>
        <v>235912000</v>
      </c>
      <c r="I131" s="170">
        <f ca="1">SUMIF(MAESTRO!D$1:V$769,B131,MAESTRO!U:U)</f>
        <v>171193503</v>
      </c>
      <c r="J131" s="170">
        <f ca="1">SUMIF(MAESTRO!D$1:V729,B131,MAESTRO!V:V)</f>
        <v>36703367</v>
      </c>
      <c r="K131" s="288">
        <f ca="1">+J131/I131</f>
        <v>0.21439696224920404</v>
      </c>
      <c r="L131" s="41"/>
      <c r="M131" s="167" t="s">
        <v>1028</v>
      </c>
      <c r="N131" s="167" t="s">
        <v>1029</v>
      </c>
      <c r="O131" s="200" t="s">
        <v>1030</v>
      </c>
      <c r="P131" s="182">
        <v>35</v>
      </c>
      <c r="Q131" s="190">
        <f>+(35)/4</f>
        <v>8.75</v>
      </c>
      <c r="R131" s="211">
        <f ca="1">SUMIF(INDICADORES!D:K,O131,INDICADORES!K:K)</f>
        <v>8.75</v>
      </c>
      <c r="S131" s="215">
        <f t="shared" ca="1" si="24"/>
        <v>8.75</v>
      </c>
      <c r="T131" s="44"/>
    </row>
    <row r="132" spans="1:20" ht="39.950000000000003" customHeight="1" x14ac:dyDescent="0.25">
      <c r="A132" t="s">
        <v>629</v>
      </c>
      <c r="B132" t="str">
        <f t="shared" si="39"/>
        <v>SAL40063</v>
      </c>
      <c r="C132">
        <v>40</v>
      </c>
      <c r="D132" s="5">
        <v>2016170010063</v>
      </c>
      <c r="E132" s="25" t="s">
        <v>296</v>
      </c>
      <c r="F132" s="164" t="s">
        <v>993</v>
      </c>
      <c r="G132" s="309"/>
      <c r="H132" s="170">
        <f ca="1">SUMIF(MAESTRO!D$1:V890,B132,MAESTRO!S:S)</f>
        <v>81548101965</v>
      </c>
      <c r="I132" s="170">
        <f ca="1">SUMIF(MAESTRO!D$1:V$769,B132,MAESTRO!U:U)</f>
        <v>17661302741</v>
      </c>
      <c r="J132" s="170">
        <f ca="1">SUMIF(MAESTRO!D$1:V730,B132,MAESTRO!V:V)</f>
        <v>17449669340</v>
      </c>
      <c r="K132" s="288">
        <f ca="1">+J132/I132</f>
        <v>0.98801711266130432</v>
      </c>
      <c r="L132" s="41"/>
      <c r="M132" s="167" t="s">
        <v>1031</v>
      </c>
      <c r="N132" s="167" t="s">
        <v>1032</v>
      </c>
      <c r="O132" s="200" t="s">
        <v>1033</v>
      </c>
      <c r="P132" s="187" t="s">
        <v>1034</v>
      </c>
      <c r="Q132" s="179">
        <f>94%/4</f>
        <v>0.23499999999999999</v>
      </c>
      <c r="R132" s="211">
        <f ca="1">SUMIF(INDICADORES!D:K,O132,INDICADORES!K:K)</f>
        <v>0</v>
      </c>
      <c r="S132" s="236" t="s">
        <v>1421</v>
      </c>
      <c r="T132" s="44"/>
    </row>
    <row r="133" spans="1:20" ht="59.25" customHeight="1" x14ac:dyDescent="0.25">
      <c r="A133" t="s">
        <v>629</v>
      </c>
      <c r="B133" t="str">
        <f t="shared" si="39"/>
        <v>SAL40064</v>
      </c>
      <c r="C133">
        <v>40</v>
      </c>
      <c r="D133" s="161">
        <v>2016170010064</v>
      </c>
      <c r="E133" s="184" t="s">
        <v>316</v>
      </c>
      <c r="F133" s="163" t="s">
        <v>994</v>
      </c>
      <c r="G133" s="309"/>
      <c r="H133" s="170">
        <f ca="1">SUMIF(MAESTRO!D$1:V891,B133,MAESTRO!S:S)</f>
        <v>2000000000</v>
      </c>
      <c r="I133" s="170">
        <f ca="1">SUMIF(MAESTRO!D$1:V$769,B133,MAESTRO!U:U)</f>
        <v>0</v>
      </c>
      <c r="J133" s="170">
        <f ca="1">SUMIF(MAESTRO!D$1:V731,B133,MAESTRO!V:V)</f>
        <v>0</v>
      </c>
      <c r="K133" s="288">
        <v>0</v>
      </c>
      <c r="L133" s="41"/>
      <c r="M133" s="167" t="s">
        <v>1035</v>
      </c>
      <c r="N133" s="167" t="s">
        <v>1036</v>
      </c>
      <c r="O133" s="200" t="s">
        <v>1037</v>
      </c>
      <c r="P133" s="182">
        <v>50</v>
      </c>
      <c r="Q133" s="190">
        <f>+(50)/4</f>
        <v>12.5</v>
      </c>
      <c r="R133" s="211">
        <f ca="1">SUMIF(INDICADORES!D:K,O133,INDICADORES!K:K)</f>
        <v>10</v>
      </c>
      <c r="S133" s="234">
        <f t="shared" ca="1" si="24"/>
        <v>10</v>
      </c>
      <c r="T133" s="44"/>
    </row>
    <row r="134" spans="1:20" ht="59.25" customHeight="1" x14ac:dyDescent="0.25">
      <c r="A134" t="s">
        <v>629</v>
      </c>
      <c r="B134" t="str">
        <f t="shared" ref="B134" si="41">CONCATENATE(A134,C134,E134)</f>
        <v>SAL40135</v>
      </c>
      <c r="C134">
        <v>40</v>
      </c>
      <c r="D134" s="262">
        <v>2016170010135</v>
      </c>
      <c r="E134" s="185">
        <v>135</v>
      </c>
      <c r="F134" s="262" t="s">
        <v>1382</v>
      </c>
      <c r="G134" s="309"/>
      <c r="H134" s="170">
        <f ca="1">SUMIF(MAESTRO!D$1:V892,B134,MAESTRO!S:S)</f>
        <v>19718097865</v>
      </c>
      <c r="I134" s="170">
        <f ca="1">SUMIF(MAESTRO!D$1:V$769,B134,MAESTRO!U:U)</f>
        <v>0</v>
      </c>
      <c r="J134" s="170">
        <f ca="1">SUMIF(MAESTRO!D$1:V732,B134,MAESTRO!V:V)</f>
        <v>0</v>
      </c>
      <c r="K134" s="288">
        <v>0</v>
      </c>
      <c r="L134" s="41"/>
      <c r="M134" s="167"/>
      <c r="N134" s="167"/>
      <c r="O134" s="200"/>
      <c r="P134" s="182"/>
      <c r="Q134" s="190"/>
      <c r="R134" s="211"/>
      <c r="S134" s="234"/>
      <c r="T134" s="44"/>
    </row>
    <row r="135" spans="1:20" ht="62.25" customHeight="1" x14ac:dyDescent="0.25">
      <c r="A135" t="s">
        <v>629</v>
      </c>
      <c r="B135" t="str">
        <f t="shared" si="39"/>
        <v>SAL40065</v>
      </c>
      <c r="C135">
        <v>40</v>
      </c>
      <c r="D135" s="164">
        <v>2016170010065</v>
      </c>
      <c r="E135" s="185" t="s">
        <v>308</v>
      </c>
      <c r="F135" s="164" t="s">
        <v>995</v>
      </c>
      <c r="G135" s="309"/>
      <c r="H135" s="170">
        <f ca="1">SUMIF(MAESTRO!D$1:V893,B135,MAESTRO!S:S)</f>
        <v>1372044995</v>
      </c>
      <c r="I135" s="170">
        <f ca="1">SUMIF(MAESTRO!D$1:V$769,B135,MAESTRO!U:U)</f>
        <v>32013333</v>
      </c>
      <c r="J135" s="170">
        <f ca="1">SUMIF(MAESTRO!D$1:V733,B135,MAESTRO!V:V)</f>
        <v>5600000</v>
      </c>
      <c r="K135" s="288">
        <f ca="1">+J135/I135</f>
        <v>0.17492711552402243</v>
      </c>
      <c r="L135" s="41"/>
      <c r="M135" s="167" t="s">
        <v>1038</v>
      </c>
      <c r="N135" s="167" t="s">
        <v>1039</v>
      </c>
      <c r="O135" s="200" t="s">
        <v>1040</v>
      </c>
      <c r="P135" s="182">
        <v>6</v>
      </c>
      <c r="Q135" s="190">
        <f>+(6)/4</f>
        <v>1.5</v>
      </c>
      <c r="R135" s="211">
        <f ca="1">SUMIF(INDICADORES!D:K,O135,INDICADORES!K:K)</f>
        <v>1.5</v>
      </c>
      <c r="S135" s="218">
        <f t="shared" ca="1" si="24"/>
        <v>1.5</v>
      </c>
      <c r="T135" s="44"/>
    </row>
    <row r="136" spans="1:20" x14ac:dyDescent="0.25">
      <c r="H136" s="19"/>
      <c r="R136" s="213"/>
      <c r="S136" s="1"/>
    </row>
    <row r="137" spans="1:20" x14ac:dyDescent="0.25">
      <c r="G137" s="28" t="s">
        <v>349</v>
      </c>
      <c r="H137" s="40">
        <f ca="1">SUBTOTAL(9,H3:H135)</f>
        <v>450178469398.85999</v>
      </c>
      <c r="I137" s="40">
        <f ca="1">SUBTOTAL(9,I3:I135)</f>
        <v>143266399081</v>
      </c>
      <c r="J137" s="40">
        <f ca="1">SUBTOTAL(9,J3:J135)</f>
        <v>56229342031.519997</v>
      </c>
      <c r="R137" s="213"/>
    </row>
    <row r="138" spans="1:20" x14ac:dyDescent="0.25">
      <c r="G138" s="28" t="s">
        <v>1335</v>
      </c>
      <c r="H138" s="27">
        <v>450178469398.85999</v>
      </c>
      <c r="I138" s="27">
        <v>143266399081</v>
      </c>
      <c r="J138" s="27">
        <v>56229342031.519997</v>
      </c>
    </row>
    <row r="139" spans="1:20" x14ac:dyDescent="0.25">
      <c r="G139" t="s">
        <v>348</v>
      </c>
      <c r="H139" s="189">
        <f ca="1">+H138-H137</f>
        <v>0</v>
      </c>
      <c r="I139" s="189">
        <f ca="1">+I138-I137</f>
        <v>0</v>
      </c>
      <c r="J139" s="189">
        <f ca="1">+J138-J137</f>
        <v>0</v>
      </c>
    </row>
  </sheetData>
  <autoFilter ref="A2:T135"/>
  <mergeCells count="19">
    <mergeCell ref="D19:D22"/>
    <mergeCell ref="E19:E22"/>
    <mergeCell ref="F19:F22"/>
    <mergeCell ref="G117:G135"/>
    <mergeCell ref="G23:G31"/>
    <mergeCell ref="G78:G106"/>
    <mergeCell ref="G107:G110"/>
    <mergeCell ref="G115:G116"/>
    <mergeCell ref="G58:G63"/>
    <mergeCell ref="G37:G42"/>
    <mergeCell ref="G32:G36"/>
    <mergeCell ref="G49:G57"/>
    <mergeCell ref="G64:G77"/>
    <mergeCell ref="G111:G114"/>
    <mergeCell ref="G13:G15"/>
    <mergeCell ref="G43:G48"/>
    <mergeCell ref="G3:G8"/>
    <mergeCell ref="G10:G12"/>
    <mergeCell ref="G16:G22"/>
  </mergeCells>
  <conditionalFormatting sqref="K136:K1048576 K1 K3 K5:K15">
    <cfRule type="colorScale" priority="9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2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6:K135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4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52"/>
  <sheetViews>
    <sheetView zoomScale="90" zoomScaleNormal="9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A126" sqref="A126"/>
    </sheetView>
  </sheetViews>
  <sheetFormatPr baseColWidth="10" defaultRowHeight="15" x14ac:dyDescent="0.25"/>
  <cols>
    <col min="1" max="1" width="4.140625" customWidth="1"/>
    <col min="2" max="2" width="17.42578125" customWidth="1"/>
    <col min="3" max="3" width="6.7109375" customWidth="1"/>
    <col min="4" max="4" width="50.7109375" customWidth="1"/>
    <col min="5" max="5" width="25.7109375" customWidth="1"/>
    <col min="6" max="6" width="22.28515625" style="27" customWidth="1"/>
    <col min="7" max="7" width="24.7109375" style="27" customWidth="1"/>
    <col min="8" max="8" width="24.140625" style="27" customWidth="1"/>
    <col min="9" max="9" width="13.7109375" style="27" customWidth="1"/>
    <col min="10" max="15" width="30.7109375" customWidth="1"/>
    <col min="16" max="16" width="50.7109375" customWidth="1"/>
  </cols>
  <sheetData>
    <row r="1" spans="1:16" ht="36.75" customHeight="1" x14ac:dyDescent="0.25"/>
    <row r="2" spans="1:16" ht="64.5" customHeight="1" x14ac:dyDescent="0.25">
      <c r="B2" s="2" t="s">
        <v>70</v>
      </c>
      <c r="C2" s="3"/>
      <c r="D2" s="4" t="s">
        <v>71</v>
      </c>
      <c r="E2" s="4" t="s">
        <v>72</v>
      </c>
      <c r="F2" s="18" t="s">
        <v>340</v>
      </c>
      <c r="G2" s="18" t="s">
        <v>597</v>
      </c>
      <c r="H2" s="18" t="s">
        <v>596</v>
      </c>
      <c r="I2" s="20" t="s">
        <v>341</v>
      </c>
      <c r="J2" s="20" t="s">
        <v>342</v>
      </c>
      <c r="K2" s="21" t="s">
        <v>343</v>
      </c>
      <c r="L2" s="21" t="s">
        <v>344</v>
      </c>
      <c r="M2" s="21" t="s">
        <v>598</v>
      </c>
      <c r="N2" s="21" t="s">
        <v>599</v>
      </c>
      <c r="O2" s="21" t="s">
        <v>347</v>
      </c>
      <c r="P2" s="22" t="s">
        <v>342</v>
      </c>
    </row>
    <row r="3" spans="1:16" s="26" customFormat="1" ht="39.950000000000003" hidden="1" customHeight="1" x14ac:dyDescent="0.25">
      <c r="A3" s="26">
        <v>14</v>
      </c>
      <c r="B3" s="341">
        <v>2012170010126</v>
      </c>
      <c r="C3" s="344" t="s">
        <v>73</v>
      </c>
      <c r="D3" s="306" t="s">
        <v>74</v>
      </c>
      <c r="E3" s="295" t="s">
        <v>75</v>
      </c>
      <c r="F3" s="332">
        <v>1785789890</v>
      </c>
      <c r="G3" s="332">
        <v>530873329</v>
      </c>
      <c r="H3" s="332">
        <v>181271408</v>
      </c>
      <c r="I3" s="337">
        <f>+H3/G3</f>
        <v>0.34145887182062595</v>
      </c>
      <c r="J3" s="334"/>
      <c r="K3" s="41" t="s">
        <v>350</v>
      </c>
      <c r="L3" s="43" t="s">
        <v>351</v>
      </c>
      <c r="M3" s="47">
        <f>+'[1]126- AGENDA AMBIENTAL'!$P$23</f>
        <v>534030805.83333331</v>
      </c>
      <c r="N3" s="46">
        <v>100</v>
      </c>
      <c r="O3" s="340"/>
      <c r="P3" s="340" t="s">
        <v>575</v>
      </c>
    </row>
    <row r="4" spans="1:16" s="26" customFormat="1" ht="39.950000000000003" hidden="1" customHeight="1" x14ac:dyDescent="0.25">
      <c r="A4" s="26">
        <v>14</v>
      </c>
      <c r="B4" s="342"/>
      <c r="C4" s="345"/>
      <c r="D4" s="307"/>
      <c r="E4" s="296"/>
      <c r="F4" s="332"/>
      <c r="G4" s="332"/>
      <c r="H4" s="332"/>
      <c r="I4" s="338"/>
      <c r="J4" s="339"/>
      <c r="K4" s="41" t="s">
        <v>352</v>
      </c>
      <c r="L4" s="43" t="s">
        <v>353</v>
      </c>
      <c r="M4" s="47"/>
      <c r="N4" s="46">
        <v>100</v>
      </c>
      <c r="O4" s="340"/>
      <c r="P4" s="340"/>
    </row>
    <row r="5" spans="1:16" s="26" customFormat="1" ht="39.950000000000003" hidden="1" customHeight="1" x14ac:dyDescent="0.25">
      <c r="A5" s="26">
        <v>14</v>
      </c>
      <c r="B5" s="342"/>
      <c r="C5" s="345"/>
      <c r="D5" s="307"/>
      <c r="E5" s="296"/>
      <c r="F5" s="332"/>
      <c r="G5" s="332"/>
      <c r="H5" s="332"/>
      <c r="I5" s="338"/>
      <c r="J5" s="339"/>
      <c r="K5" s="41" t="s">
        <v>354</v>
      </c>
      <c r="L5" s="43" t="s">
        <v>355</v>
      </c>
      <c r="M5" s="47"/>
      <c r="N5" s="46">
        <v>100</v>
      </c>
      <c r="O5" s="340"/>
      <c r="P5" s="340"/>
    </row>
    <row r="6" spans="1:16" ht="39.950000000000003" hidden="1" customHeight="1" x14ac:dyDescent="0.25">
      <c r="A6">
        <v>14</v>
      </c>
      <c r="B6" s="343"/>
      <c r="C6" s="346"/>
      <c r="D6" s="347"/>
      <c r="E6" s="296"/>
      <c r="F6" s="332"/>
      <c r="G6" s="332"/>
      <c r="H6" s="332"/>
      <c r="I6" s="338"/>
      <c r="J6" s="335"/>
      <c r="K6" s="41" t="s">
        <v>356</v>
      </c>
      <c r="L6" s="43" t="s">
        <v>357</v>
      </c>
      <c r="M6" s="47"/>
      <c r="N6" s="46" t="s">
        <v>570</v>
      </c>
      <c r="O6" s="340"/>
      <c r="P6" s="340"/>
    </row>
    <row r="7" spans="1:16" ht="39.950000000000003" hidden="1" customHeight="1" x14ac:dyDescent="0.25">
      <c r="A7">
        <v>14</v>
      </c>
      <c r="B7" s="300">
        <v>2012170010099</v>
      </c>
      <c r="C7" s="344" t="s">
        <v>76</v>
      </c>
      <c r="D7" s="306" t="s">
        <v>77</v>
      </c>
      <c r="E7" s="296"/>
      <c r="F7" s="332">
        <v>390000000</v>
      </c>
      <c r="G7" s="332">
        <v>312029288</v>
      </c>
      <c r="H7" s="332">
        <v>110042350</v>
      </c>
      <c r="I7" s="333">
        <f>+H7/G7</f>
        <v>0.35266673428425088</v>
      </c>
      <c r="J7" s="334"/>
      <c r="K7" s="41" t="s">
        <v>358</v>
      </c>
      <c r="L7" s="43" t="s">
        <v>359</v>
      </c>
      <c r="M7" s="47">
        <f>+'[1]099 ALBERGUE'!$P$27</f>
        <v>106541666.66666667</v>
      </c>
      <c r="N7" s="46">
        <v>300</v>
      </c>
      <c r="O7" s="44"/>
      <c r="P7" s="44"/>
    </row>
    <row r="8" spans="1:16" ht="39.950000000000003" hidden="1" customHeight="1" x14ac:dyDescent="0.25">
      <c r="A8">
        <v>14</v>
      </c>
      <c r="B8" s="346"/>
      <c r="C8" s="346"/>
      <c r="D8" s="347"/>
      <c r="E8" s="296"/>
      <c r="F8" s="332"/>
      <c r="G8" s="332"/>
      <c r="H8" s="332"/>
      <c r="I8" s="333"/>
      <c r="J8" s="335"/>
      <c r="K8" s="41" t="s">
        <v>360</v>
      </c>
      <c r="L8" s="43" t="s">
        <v>361</v>
      </c>
      <c r="M8" s="47"/>
      <c r="N8" s="46" t="s">
        <v>571</v>
      </c>
      <c r="O8" s="44"/>
      <c r="P8" s="44"/>
    </row>
    <row r="9" spans="1:16" ht="39.950000000000003" hidden="1" customHeight="1" x14ac:dyDescent="0.25">
      <c r="A9">
        <v>14</v>
      </c>
      <c r="B9" s="5">
        <v>2012170010105</v>
      </c>
      <c r="C9" s="6" t="s">
        <v>78</v>
      </c>
      <c r="D9" s="62" t="s">
        <v>79</v>
      </c>
      <c r="E9" s="296"/>
      <c r="F9" s="56">
        <v>897169896</v>
      </c>
      <c r="G9" s="56">
        <v>618621302.50999999</v>
      </c>
      <c r="H9" s="56">
        <v>239976564.50999999</v>
      </c>
      <c r="I9" s="58">
        <f t="shared" ref="I9:I11" si="0">+H9/G9</f>
        <v>0.38792159845824381</v>
      </c>
      <c r="J9" s="44"/>
      <c r="K9" s="41">
        <v>0</v>
      </c>
      <c r="L9" s="43">
        <v>0</v>
      </c>
      <c r="M9" s="56">
        <f>+'[1]105-ESPACIO PÚBLICO'!$P$26</f>
        <v>239292474</v>
      </c>
      <c r="N9" s="46">
        <v>0</v>
      </c>
      <c r="O9" s="44"/>
      <c r="P9" s="44"/>
    </row>
    <row r="10" spans="1:16" ht="39.950000000000003" hidden="1" customHeight="1" x14ac:dyDescent="0.25">
      <c r="A10">
        <v>14</v>
      </c>
      <c r="B10" s="5">
        <v>2012170010009</v>
      </c>
      <c r="C10" s="8">
        <v>9</v>
      </c>
      <c r="D10" s="62" t="s">
        <v>80</v>
      </c>
      <c r="E10" s="296"/>
      <c r="F10" s="56">
        <v>412000000</v>
      </c>
      <c r="G10" s="56">
        <v>0</v>
      </c>
      <c r="H10" s="56">
        <v>0</v>
      </c>
      <c r="I10" s="29">
        <v>0</v>
      </c>
      <c r="J10" s="41"/>
      <c r="K10" s="41" t="s">
        <v>363</v>
      </c>
      <c r="L10" s="43" t="s">
        <v>364</v>
      </c>
      <c r="M10" s="46">
        <f>+'[1]009-SERV.BASICOS(2)'!$P$14</f>
        <v>353000000</v>
      </c>
      <c r="N10" s="46">
        <v>95</v>
      </c>
      <c r="O10" s="44"/>
      <c r="P10" s="44"/>
    </row>
    <row r="11" spans="1:16" ht="39.950000000000003" hidden="1" customHeight="1" x14ac:dyDescent="0.25">
      <c r="A11">
        <v>14</v>
      </c>
      <c r="B11" s="5">
        <v>2012170010145</v>
      </c>
      <c r="C11" s="8">
        <v>145</v>
      </c>
      <c r="D11" s="62" t="s">
        <v>81</v>
      </c>
      <c r="E11" s="296"/>
      <c r="F11" s="56">
        <v>1850000000</v>
      </c>
      <c r="G11" s="56">
        <v>1270530489</v>
      </c>
      <c r="H11" s="56">
        <v>558336665</v>
      </c>
      <c r="I11" s="58">
        <f t="shared" si="0"/>
        <v>0.43945160689488971</v>
      </c>
      <c r="J11" s="52"/>
      <c r="K11" s="41" t="s">
        <v>362</v>
      </c>
      <c r="L11" s="43" t="s">
        <v>81</v>
      </c>
      <c r="M11" s="46">
        <f>+'[1]145- PARQUES'!$P$20</f>
        <v>373687500</v>
      </c>
      <c r="N11" s="46">
        <v>0</v>
      </c>
      <c r="O11" s="44"/>
      <c r="P11" s="44"/>
    </row>
    <row r="12" spans="1:16" ht="48" hidden="1" customHeight="1" x14ac:dyDescent="0.25">
      <c r="A12">
        <v>14</v>
      </c>
      <c r="B12" s="63">
        <v>2012170010008</v>
      </c>
      <c r="C12" s="64" t="s">
        <v>82</v>
      </c>
      <c r="D12" s="61" t="s">
        <v>83</v>
      </c>
      <c r="E12" s="296"/>
      <c r="F12" s="56">
        <v>340000000</v>
      </c>
      <c r="G12" s="56">
        <v>154126000</v>
      </c>
      <c r="H12" s="56">
        <v>41820970</v>
      </c>
      <c r="I12" s="58">
        <f>+H12/G12</f>
        <v>0.27134273256945618</v>
      </c>
      <c r="J12" s="41"/>
      <c r="K12" s="41" t="s">
        <v>365</v>
      </c>
      <c r="L12" s="43" t="s">
        <v>366</v>
      </c>
      <c r="M12" s="46">
        <f>+'[1]008-PGIRS'!$P$16</f>
        <v>82500000</v>
      </c>
      <c r="N12" s="47">
        <v>735294117647059</v>
      </c>
      <c r="O12" s="44"/>
      <c r="P12" s="44"/>
    </row>
    <row r="13" spans="1:16" ht="39.950000000000003" hidden="1" customHeight="1" x14ac:dyDescent="0.25">
      <c r="A13">
        <v>20</v>
      </c>
      <c r="B13" s="9">
        <v>2012170010135</v>
      </c>
      <c r="C13" s="10" t="s">
        <v>84</v>
      </c>
      <c r="D13" s="57" t="s">
        <v>85</v>
      </c>
      <c r="E13" s="297" t="s">
        <v>86</v>
      </c>
      <c r="F13" s="56">
        <v>400000000</v>
      </c>
      <c r="G13" s="56">
        <v>400000000</v>
      </c>
      <c r="H13" s="56">
        <v>22222222</v>
      </c>
      <c r="I13" s="29">
        <f>+H13/G13</f>
        <v>5.5555555E-2</v>
      </c>
      <c r="J13" s="41"/>
      <c r="K13" s="41" t="s">
        <v>367</v>
      </c>
      <c r="L13" s="43" t="s">
        <v>368</v>
      </c>
      <c r="M13" s="48">
        <f>+[2]DESPACHO!$P$15</f>
        <v>50000000</v>
      </c>
      <c r="N13" s="56" t="s">
        <v>572</v>
      </c>
      <c r="O13" s="44"/>
      <c r="P13" s="44"/>
    </row>
    <row r="14" spans="1:16" ht="39.950000000000003" hidden="1" customHeight="1" x14ac:dyDescent="0.25">
      <c r="A14">
        <v>20</v>
      </c>
      <c r="B14" s="11">
        <v>2012170010025</v>
      </c>
      <c r="C14" s="12" t="s">
        <v>87</v>
      </c>
      <c r="D14" s="13" t="s">
        <v>88</v>
      </c>
      <c r="E14" s="297"/>
      <c r="F14" s="56">
        <v>55000000</v>
      </c>
      <c r="G14" s="56">
        <v>15000000</v>
      </c>
      <c r="H14" s="56">
        <v>0</v>
      </c>
      <c r="I14" s="29">
        <f t="shared" ref="I14" si="1">+H14/G14</f>
        <v>0</v>
      </c>
      <c r="J14" s="41"/>
      <c r="K14" s="41" t="s">
        <v>383</v>
      </c>
      <c r="L14" s="43" t="s">
        <v>384</v>
      </c>
      <c r="M14" s="48">
        <f>+'[3]25'!$P$12</f>
        <v>0</v>
      </c>
      <c r="N14" s="56">
        <v>370</v>
      </c>
      <c r="O14" s="44"/>
      <c r="P14" s="44"/>
    </row>
    <row r="15" spans="1:16" ht="39.950000000000003" hidden="1" customHeight="1" x14ac:dyDescent="0.25">
      <c r="A15">
        <v>20</v>
      </c>
      <c r="B15" s="33">
        <v>2012170010024</v>
      </c>
      <c r="C15" s="34" t="s">
        <v>89</v>
      </c>
      <c r="D15" s="35" t="s">
        <v>90</v>
      </c>
      <c r="E15" s="297"/>
      <c r="F15" s="56">
        <v>245000000</v>
      </c>
      <c r="G15" s="56">
        <v>0</v>
      </c>
      <c r="H15" s="56">
        <v>0</v>
      </c>
      <c r="I15" s="29">
        <v>0</v>
      </c>
      <c r="J15" s="41"/>
      <c r="K15" s="41" t="s">
        <v>369</v>
      </c>
      <c r="L15" s="43" t="s">
        <v>370</v>
      </c>
      <c r="M15" s="48">
        <f>+'[3]24'!$P$14</f>
        <v>0</v>
      </c>
      <c r="N15" s="56">
        <v>78</v>
      </c>
      <c r="O15" s="44"/>
      <c r="P15" s="44"/>
    </row>
    <row r="16" spans="1:16" ht="39.950000000000003" hidden="1" customHeight="1" x14ac:dyDescent="0.25">
      <c r="A16">
        <v>20</v>
      </c>
      <c r="B16" s="5">
        <v>2012170010026</v>
      </c>
      <c r="C16" s="6" t="s">
        <v>91</v>
      </c>
      <c r="D16" s="62" t="s">
        <v>92</v>
      </c>
      <c r="E16" s="297"/>
      <c r="F16" s="56">
        <v>171000000</v>
      </c>
      <c r="G16" s="56">
        <v>56598476</v>
      </c>
      <c r="H16" s="56">
        <v>32683073</v>
      </c>
      <c r="I16" s="29">
        <f t="shared" ref="I16:I27" si="2">+H16/G16</f>
        <v>0.57745500073182188</v>
      </c>
      <c r="J16" s="41"/>
      <c r="K16" s="41" t="s">
        <v>371</v>
      </c>
      <c r="L16" s="43" t="s">
        <v>372</v>
      </c>
      <c r="M16" s="48">
        <f>+'[4]26'!$P$20</f>
        <v>49250000</v>
      </c>
      <c r="N16" s="56">
        <v>2121</v>
      </c>
      <c r="O16" s="44"/>
      <c r="P16" s="44"/>
    </row>
    <row r="17" spans="1:16" ht="39.950000000000003" hidden="1" customHeight="1" x14ac:dyDescent="0.25">
      <c r="A17">
        <v>20</v>
      </c>
      <c r="B17" s="5">
        <v>2012170010027</v>
      </c>
      <c r="C17" s="6" t="s">
        <v>93</v>
      </c>
      <c r="D17" s="62" t="s">
        <v>94</v>
      </c>
      <c r="E17" s="297"/>
      <c r="F17" s="56">
        <v>159000000</v>
      </c>
      <c r="G17" s="56">
        <v>32000000</v>
      </c>
      <c r="H17" s="56">
        <v>0</v>
      </c>
      <c r="I17" s="29">
        <f t="shared" si="2"/>
        <v>0</v>
      </c>
      <c r="J17" s="41"/>
      <c r="K17" s="41" t="s">
        <v>373</v>
      </c>
      <c r="L17" s="43" t="s">
        <v>374</v>
      </c>
      <c r="M17" s="48">
        <f>+'[4]27'!$P$19</f>
        <v>0</v>
      </c>
      <c r="N17" s="56">
        <v>1</v>
      </c>
      <c r="O17" s="44"/>
      <c r="P17" s="44"/>
    </row>
    <row r="18" spans="1:16" ht="39.950000000000003" hidden="1" customHeight="1" x14ac:dyDescent="0.25">
      <c r="A18">
        <v>20</v>
      </c>
      <c r="B18" s="5">
        <v>2012170010143</v>
      </c>
      <c r="C18" s="6" t="s">
        <v>95</v>
      </c>
      <c r="D18" s="62" t="s">
        <v>96</v>
      </c>
      <c r="E18" s="297"/>
      <c r="F18" s="56">
        <v>902298552</v>
      </c>
      <c r="G18" s="56">
        <v>156100000</v>
      </c>
      <c r="H18" s="56">
        <v>14054130</v>
      </c>
      <c r="I18" s="29">
        <f t="shared" si="2"/>
        <v>9.0032863549007053E-2</v>
      </c>
      <c r="J18" s="41"/>
      <c r="K18" s="41" t="s">
        <v>381</v>
      </c>
      <c r="L18" s="43" t="s">
        <v>382</v>
      </c>
      <c r="M18" s="48">
        <f>+'[5]143'!$P$20</f>
        <v>160900000</v>
      </c>
      <c r="N18" s="56">
        <v>1</v>
      </c>
      <c r="O18" s="44"/>
      <c r="P18" s="44"/>
    </row>
    <row r="19" spans="1:16" ht="39.950000000000003" hidden="1" customHeight="1" x14ac:dyDescent="0.25">
      <c r="A19">
        <v>20</v>
      </c>
      <c r="B19" s="63">
        <v>2012170010140</v>
      </c>
      <c r="C19" s="64" t="s">
        <v>97</v>
      </c>
      <c r="D19" s="59" t="s">
        <v>98</v>
      </c>
      <c r="E19" s="336" t="s">
        <v>99</v>
      </c>
      <c r="F19" s="56">
        <v>1000000000</v>
      </c>
      <c r="G19" s="56">
        <v>845420000</v>
      </c>
      <c r="H19" s="56">
        <v>168126000</v>
      </c>
      <c r="I19" s="29">
        <f t="shared" si="2"/>
        <v>0.19886683541908165</v>
      </c>
      <c r="J19" s="41"/>
      <c r="K19" s="41" t="s">
        <v>375</v>
      </c>
      <c r="L19" s="43" t="s">
        <v>376</v>
      </c>
      <c r="M19" s="48">
        <f>+'[6]140'!$P$21</f>
        <v>243362500</v>
      </c>
      <c r="N19" s="56">
        <v>102</v>
      </c>
      <c r="O19" s="44"/>
      <c r="P19" s="44"/>
    </row>
    <row r="20" spans="1:16" ht="39.950000000000003" hidden="1" customHeight="1" x14ac:dyDescent="0.25">
      <c r="A20">
        <v>20</v>
      </c>
      <c r="B20" s="63">
        <v>2012170010141</v>
      </c>
      <c r="C20" s="64" t="s">
        <v>100</v>
      </c>
      <c r="D20" s="59" t="s">
        <v>101</v>
      </c>
      <c r="E20" s="336"/>
      <c r="F20" s="56">
        <v>553000000</v>
      </c>
      <c r="G20" s="56">
        <v>488000000</v>
      </c>
      <c r="H20" s="56">
        <v>169285714</v>
      </c>
      <c r="I20" s="29">
        <f t="shared" si="2"/>
        <v>0.3468969549180328</v>
      </c>
      <c r="J20" s="41"/>
      <c r="K20" s="41" t="s">
        <v>377</v>
      </c>
      <c r="L20" s="43" t="s">
        <v>378</v>
      </c>
      <c r="M20" s="48">
        <f>+'[6]141'!$P$22</f>
        <v>30750000</v>
      </c>
      <c r="N20" s="56">
        <v>14</v>
      </c>
      <c r="O20" s="44"/>
      <c r="P20" s="44"/>
    </row>
    <row r="21" spans="1:16" ht="39.950000000000003" hidden="1" customHeight="1" x14ac:dyDescent="0.25">
      <c r="A21">
        <v>20</v>
      </c>
      <c r="B21" s="5">
        <v>2012170010142</v>
      </c>
      <c r="C21" s="6" t="s">
        <v>102</v>
      </c>
      <c r="D21" s="60" t="s">
        <v>103</v>
      </c>
      <c r="E21" s="336"/>
      <c r="F21" s="56">
        <v>100000000</v>
      </c>
      <c r="G21" s="56">
        <v>62000000</v>
      </c>
      <c r="H21" s="56">
        <v>0</v>
      </c>
      <c r="I21" s="29">
        <f t="shared" si="2"/>
        <v>0</v>
      </c>
      <c r="J21" s="41"/>
      <c r="K21" s="41" t="s">
        <v>379</v>
      </c>
      <c r="L21" s="43" t="s">
        <v>380</v>
      </c>
      <c r="M21" s="48">
        <f>+'[6]142'!$P$14</f>
        <v>25000000</v>
      </c>
      <c r="N21" s="56">
        <v>1</v>
      </c>
      <c r="O21" s="44"/>
      <c r="P21" s="44"/>
    </row>
    <row r="22" spans="1:16" ht="39.950000000000003" hidden="1" customHeight="1" x14ac:dyDescent="0.25">
      <c r="A22">
        <v>21</v>
      </c>
      <c r="B22" s="63">
        <v>2012170010014</v>
      </c>
      <c r="C22" s="64" t="s">
        <v>104</v>
      </c>
      <c r="D22" s="61" t="s">
        <v>105</v>
      </c>
      <c r="E22" s="298" t="s">
        <v>106</v>
      </c>
      <c r="F22" s="56">
        <v>107080000</v>
      </c>
      <c r="G22" s="56">
        <v>71014600</v>
      </c>
      <c r="H22" s="56">
        <v>44571571</v>
      </c>
      <c r="I22" s="29">
        <f t="shared" si="2"/>
        <v>0.62763954172803904</v>
      </c>
      <c r="J22" s="41"/>
      <c r="K22" s="41" t="s">
        <v>385</v>
      </c>
      <c r="L22" s="43" t="s">
        <v>386</v>
      </c>
      <c r="M22" s="48">
        <f>+'[7]014'!$Q$15</f>
        <v>61840000</v>
      </c>
      <c r="N22" s="56">
        <v>80</v>
      </c>
      <c r="O22" s="54"/>
      <c r="P22" s="44"/>
    </row>
    <row r="23" spans="1:16" ht="39.950000000000003" hidden="1" customHeight="1" x14ac:dyDescent="0.25">
      <c r="A23">
        <v>21</v>
      </c>
      <c r="B23" s="5">
        <v>2012170010136</v>
      </c>
      <c r="C23" s="6" t="s">
        <v>107</v>
      </c>
      <c r="D23" s="62" t="s">
        <v>108</v>
      </c>
      <c r="E23" s="299"/>
      <c r="F23" s="56">
        <v>86000000</v>
      </c>
      <c r="G23" s="56">
        <v>25000000</v>
      </c>
      <c r="H23" s="56">
        <v>7894737</v>
      </c>
      <c r="I23" s="29">
        <f t="shared" si="2"/>
        <v>0.31578948000000001</v>
      </c>
      <c r="J23" s="41"/>
      <c r="K23" s="41" t="s">
        <v>387</v>
      </c>
      <c r="L23" s="43" t="s">
        <v>388</v>
      </c>
      <c r="M23" s="48">
        <f>+'[7]136'!$P$13</f>
        <v>19760000</v>
      </c>
      <c r="N23" s="53">
        <v>0</v>
      </c>
      <c r="O23" s="54"/>
      <c r="P23" s="44"/>
    </row>
    <row r="24" spans="1:16" ht="39.950000000000003" hidden="1" customHeight="1" x14ac:dyDescent="0.25">
      <c r="A24">
        <v>21</v>
      </c>
      <c r="B24" s="63">
        <v>2012170010015</v>
      </c>
      <c r="C24" s="64" t="s">
        <v>109</v>
      </c>
      <c r="D24" s="61" t="s">
        <v>110</v>
      </c>
      <c r="E24" s="299"/>
      <c r="F24" s="56">
        <v>534139840</v>
      </c>
      <c r="G24" s="56">
        <v>101894707</v>
      </c>
      <c r="H24" s="56">
        <v>38675706</v>
      </c>
      <c r="I24" s="29">
        <f t="shared" si="2"/>
        <v>0.37956540765164576</v>
      </c>
      <c r="J24" s="41"/>
      <c r="K24" s="41" t="s">
        <v>389</v>
      </c>
      <c r="L24" s="43" t="s">
        <v>390</v>
      </c>
      <c r="M24" s="48">
        <f>+'[7]015'!$P$28</f>
        <v>98375000</v>
      </c>
      <c r="N24" s="53">
        <v>100199600798403</v>
      </c>
      <c r="O24" s="54"/>
      <c r="P24" s="44"/>
    </row>
    <row r="25" spans="1:16" ht="39.950000000000003" hidden="1" customHeight="1" x14ac:dyDescent="0.25">
      <c r="A25">
        <v>21</v>
      </c>
      <c r="B25" s="5">
        <v>2012170010018</v>
      </c>
      <c r="C25" s="6" t="s">
        <v>111</v>
      </c>
      <c r="D25" s="62" t="s">
        <v>112</v>
      </c>
      <c r="E25" s="299"/>
      <c r="F25" s="56">
        <v>15860160</v>
      </c>
      <c r="G25" s="56">
        <v>7860160</v>
      </c>
      <c r="H25" s="56">
        <v>2648734</v>
      </c>
      <c r="I25" s="29">
        <f t="shared" si="2"/>
        <v>0.33698219883564712</v>
      </c>
      <c r="J25" s="41"/>
      <c r="K25" s="41" t="s">
        <v>391</v>
      </c>
      <c r="L25" s="43" t="s">
        <v>392</v>
      </c>
      <c r="M25" s="48">
        <f>+'[7]018'!$P$14</f>
        <v>6207243.6363636367</v>
      </c>
      <c r="N25" s="56">
        <v>100</v>
      </c>
      <c r="O25" s="54"/>
      <c r="P25" s="44"/>
    </row>
    <row r="26" spans="1:16" ht="39.950000000000003" hidden="1" customHeight="1" x14ac:dyDescent="0.25">
      <c r="A26">
        <v>21</v>
      </c>
      <c r="B26" s="63">
        <v>2012170010016</v>
      </c>
      <c r="C26" s="64" t="s">
        <v>113</v>
      </c>
      <c r="D26" s="61" t="s">
        <v>114</v>
      </c>
      <c r="E26" s="299"/>
      <c r="F26" s="56">
        <v>116000000</v>
      </c>
      <c r="G26" s="56">
        <v>77460846</v>
      </c>
      <c r="H26" s="56">
        <v>27854413</v>
      </c>
      <c r="I26" s="29">
        <f t="shared" si="2"/>
        <v>0.35959345189697517</v>
      </c>
      <c r="J26" s="41"/>
      <c r="K26" s="41" t="s">
        <v>393</v>
      </c>
      <c r="L26" s="43" t="s">
        <v>394</v>
      </c>
      <c r="M26" s="48">
        <f>+'[7]016'!$P$17</f>
        <v>31988170.800000001</v>
      </c>
      <c r="N26" s="56">
        <v>100</v>
      </c>
      <c r="O26" s="54"/>
      <c r="P26" s="44"/>
    </row>
    <row r="27" spans="1:16" ht="39.950000000000003" hidden="1" customHeight="1" x14ac:dyDescent="0.25">
      <c r="A27">
        <v>21</v>
      </c>
      <c r="B27" s="63">
        <v>2012170010017</v>
      </c>
      <c r="C27" s="64" t="s">
        <v>115</v>
      </c>
      <c r="D27" s="61" t="s">
        <v>116</v>
      </c>
      <c r="E27" s="299"/>
      <c r="F27" s="56">
        <v>732020503</v>
      </c>
      <c r="G27" s="56">
        <v>277756687</v>
      </c>
      <c r="H27" s="56">
        <v>119760783</v>
      </c>
      <c r="I27" s="29">
        <f t="shared" si="2"/>
        <v>0.4311715562765191</v>
      </c>
      <c r="J27" s="41"/>
      <c r="K27" s="41" t="s">
        <v>395</v>
      </c>
      <c r="L27" s="43" t="s">
        <v>396</v>
      </c>
      <c r="M27" s="48">
        <f>+'[7]017'!$P$54</f>
        <v>138427000</v>
      </c>
      <c r="N27" s="53">
        <v>195767195767196</v>
      </c>
      <c r="O27" s="54"/>
      <c r="P27" s="44"/>
    </row>
    <row r="28" spans="1:16" ht="39.950000000000003" hidden="1" customHeight="1" x14ac:dyDescent="0.25">
      <c r="A28">
        <v>22</v>
      </c>
      <c r="B28" s="5">
        <v>2012170010123</v>
      </c>
      <c r="C28" s="6" t="s">
        <v>117</v>
      </c>
      <c r="D28" s="62" t="s">
        <v>118</v>
      </c>
      <c r="E28" s="309" t="s">
        <v>119</v>
      </c>
      <c r="F28" s="56">
        <v>33000000</v>
      </c>
      <c r="G28" s="56">
        <v>30000000</v>
      </c>
      <c r="H28" s="56">
        <v>0</v>
      </c>
      <c r="I28" s="29">
        <f t="shared" ref="I28:I40" si="3">+H28/G28</f>
        <v>0</v>
      </c>
      <c r="J28" s="44"/>
      <c r="K28" s="41">
        <v>0</v>
      </c>
      <c r="L28" s="43">
        <v>0</v>
      </c>
      <c r="M28" s="56">
        <f>+'[8]123'!$P$13</f>
        <v>8250000</v>
      </c>
      <c r="N28" s="44"/>
      <c r="O28" s="44"/>
      <c r="P28" s="44"/>
    </row>
    <row r="29" spans="1:16" ht="39.950000000000003" hidden="1" customHeight="1" x14ac:dyDescent="0.25">
      <c r="A29">
        <v>22</v>
      </c>
      <c r="B29" s="5">
        <v>2012170010120</v>
      </c>
      <c r="C29" s="6" t="s">
        <v>120</v>
      </c>
      <c r="D29" s="62" t="s">
        <v>121</v>
      </c>
      <c r="E29" s="309"/>
      <c r="F29" s="56">
        <v>370000000</v>
      </c>
      <c r="G29" s="56">
        <v>269448866</v>
      </c>
      <c r="H29" s="56">
        <v>74712967</v>
      </c>
      <c r="I29" s="29">
        <f t="shared" si="3"/>
        <v>0.27728068820300766</v>
      </c>
      <c r="J29" s="41"/>
      <c r="K29" s="41" t="s">
        <v>397</v>
      </c>
      <c r="L29" s="43" t="s">
        <v>398</v>
      </c>
      <c r="M29" s="56">
        <f>+'[8]120'!$P$19</f>
        <v>127550000</v>
      </c>
      <c r="N29" s="56">
        <v>100</v>
      </c>
      <c r="O29" s="44"/>
      <c r="P29" s="44"/>
    </row>
    <row r="30" spans="1:16" ht="39.950000000000003" hidden="1" customHeight="1" x14ac:dyDescent="0.25">
      <c r="A30">
        <v>22</v>
      </c>
      <c r="B30" s="63">
        <v>2012170010119</v>
      </c>
      <c r="C30" s="64" t="s">
        <v>122</v>
      </c>
      <c r="D30" s="61" t="s">
        <v>123</v>
      </c>
      <c r="E30" s="309"/>
      <c r="F30" s="56">
        <v>170000000</v>
      </c>
      <c r="G30" s="56">
        <v>115345090</v>
      </c>
      <c r="H30" s="56">
        <v>56104219</v>
      </c>
      <c r="I30" s="29">
        <f t="shared" si="3"/>
        <v>0.48640318369858654</v>
      </c>
      <c r="J30" s="41"/>
      <c r="K30" s="41" t="s">
        <v>399</v>
      </c>
      <c r="L30" s="43" t="s">
        <v>400</v>
      </c>
      <c r="M30" s="56">
        <f>+'[8]119'!$P$18</f>
        <v>46632000</v>
      </c>
      <c r="N30" s="56">
        <v>100</v>
      </c>
      <c r="O30" s="44"/>
      <c r="P30" s="44"/>
    </row>
    <row r="31" spans="1:16" ht="39.950000000000003" hidden="1" customHeight="1" x14ac:dyDescent="0.25">
      <c r="A31">
        <v>22</v>
      </c>
      <c r="B31" s="5">
        <v>2012170010117</v>
      </c>
      <c r="C31" s="6" t="s">
        <v>124</v>
      </c>
      <c r="D31" s="62" t="s">
        <v>125</v>
      </c>
      <c r="E31" s="309"/>
      <c r="F31" s="56">
        <v>104809258</v>
      </c>
      <c r="G31" s="56">
        <v>14200000</v>
      </c>
      <c r="H31" s="56">
        <v>2325005</v>
      </c>
      <c r="I31" s="29">
        <f t="shared" si="3"/>
        <v>0.16373274647887323</v>
      </c>
      <c r="J31" s="41"/>
      <c r="K31" s="41" t="s">
        <v>401</v>
      </c>
      <c r="L31" s="43" t="s">
        <v>402</v>
      </c>
      <c r="M31" s="56">
        <f>+'[8]117'!$P$15</f>
        <v>26188822.5</v>
      </c>
      <c r="N31" s="56">
        <v>983333333333333</v>
      </c>
      <c r="O31" s="44"/>
      <c r="P31" s="44"/>
    </row>
    <row r="32" spans="1:16" ht="39.950000000000003" hidden="1" customHeight="1" x14ac:dyDescent="0.25">
      <c r="A32">
        <v>22</v>
      </c>
      <c r="B32" s="5">
        <v>2012170010121</v>
      </c>
      <c r="C32" s="6" t="s">
        <v>126</v>
      </c>
      <c r="D32" s="62" t="s">
        <v>127</v>
      </c>
      <c r="E32" s="309"/>
      <c r="F32" s="56">
        <v>250000000</v>
      </c>
      <c r="G32" s="56">
        <v>199824384</v>
      </c>
      <c r="H32" s="56">
        <v>66483814</v>
      </c>
      <c r="I32" s="29">
        <f t="shared" si="3"/>
        <v>0.33271121706548085</v>
      </c>
      <c r="J32" s="41"/>
      <c r="K32" s="41" t="s">
        <v>403</v>
      </c>
      <c r="L32" s="43" t="s">
        <v>404</v>
      </c>
      <c r="M32" s="56">
        <f>+'[8]121'!$P$16</f>
        <v>60450000</v>
      </c>
      <c r="N32" s="56">
        <v>100</v>
      </c>
      <c r="O32" s="44"/>
      <c r="P32" s="44"/>
    </row>
    <row r="33" spans="1:16" ht="39.950000000000003" hidden="1" customHeight="1" x14ac:dyDescent="0.25">
      <c r="A33">
        <v>22</v>
      </c>
      <c r="B33" s="5">
        <v>2012170010128</v>
      </c>
      <c r="C33" s="6" t="s">
        <v>128</v>
      </c>
      <c r="D33" s="62" t="s">
        <v>129</v>
      </c>
      <c r="E33" s="309"/>
      <c r="F33" s="56">
        <v>35000000</v>
      </c>
      <c r="G33" s="56">
        <v>1873447</v>
      </c>
      <c r="H33" s="56">
        <v>1873447</v>
      </c>
      <c r="I33" s="29">
        <f t="shared" si="3"/>
        <v>1</v>
      </c>
      <c r="J33" s="41"/>
      <c r="K33" s="41" t="s">
        <v>405</v>
      </c>
      <c r="L33" s="43" t="s">
        <v>406</v>
      </c>
      <c r="M33" s="56">
        <f>+'[8]128'!$P$12</f>
        <v>0</v>
      </c>
      <c r="N33" s="56" t="s">
        <v>573</v>
      </c>
      <c r="O33" s="44"/>
      <c r="P33" s="44"/>
    </row>
    <row r="34" spans="1:16" ht="33.75" hidden="1" x14ac:dyDescent="0.25">
      <c r="A34">
        <v>22</v>
      </c>
      <c r="B34" s="63">
        <v>2012170010122</v>
      </c>
      <c r="C34" s="64" t="s">
        <v>130</v>
      </c>
      <c r="D34" s="61" t="s">
        <v>131</v>
      </c>
      <c r="E34" s="309"/>
      <c r="F34" s="56">
        <v>280559902</v>
      </c>
      <c r="G34" s="56">
        <v>217556269</v>
      </c>
      <c r="H34" s="56">
        <v>159704878</v>
      </c>
      <c r="I34" s="29">
        <f t="shared" si="3"/>
        <v>0.73408538735328288</v>
      </c>
      <c r="J34" s="41"/>
      <c r="K34" s="41" t="s">
        <v>407</v>
      </c>
      <c r="L34" s="43" t="s">
        <v>408</v>
      </c>
      <c r="M34" s="56">
        <f>+'[8]122'!$P$15</f>
        <v>111546975.5</v>
      </c>
      <c r="N34" s="56">
        <v>4</v>
      </c>
      <c r="O34" s="44"/>
      <c r="P34" s="44"/>
    </row>
    <row r="35" spans="1:16" ht="39.950000000000003" hidden="1" customHeight="1" x14ac:dyDescent="0.25">
      <c r="A35">
        <v>23</v>
      </c>
      <c r="B35" s="63">
        <v>2012170010127</v>
      </c>
      <c r="C35" s="64" t="s">
        <v>132</v>
      </c>
      <c r="D35" s="61" t="s">
        <v>133</v>
      </c>
      <c r="E35" s="319" t="s">
        <v>134</v>
      </c>
      <c r="F35" s="56">
        <v>374000000</v>
      </c>
      <c r="G35" s="56">
        <v>196155828</v>
      </c>
      <c r="H35" s="56">
        <v>87701618</v>
      </c>
      <c r="I35" s="29">
        <f t="shared" si="3"/>
        <v>0.44710177053724859</v>
      </c>
      <c r="J35" s="41"/>
      <c r="K35" s="41" t="s">
        <v>409</v>
      </c>
      <c r="L35" s="43" t="s">
        <v>410</v>
      </c>
      <c r="M35" s="46">
        <f>+'[9]127'!$P$21</f>
        <v>67800000</v>
      </c>
      <c r="N35" s="56">
        <v>65</v>
      </c>
      <c r="O35" s="44"/>
      <c r="P35" s="44"/>
    </row>
    <row r="36" spans="1:16" ht="39.950000000000003" hidden="1" customHeight="1" x14ac:dyDescent="0.25">
      <c r="A36">
        <v>23</v>
      </c>
      <c r="B36" s="63">
        <v>2012170010130</v>
      </c>
      <c r="C36" s="64" t="s">
        <v>135</v>
      </c>
      <c r="D36" s="61" t="s">
        <v>136</v>
      </c>
      <c r="E36" s="320"/>
      <c r="F36" s="56">
        <v>577000000</v>
      </c>
      <c r="G36" s="56">
        <v>72782383</v>
      </c>
      <c r="H36" s="56">
        <v>29179866</v>
      </c>
      <c r="I36" s="29">
        <f t="shared" si="3"/>
        <v>0.40091935434430609</v>
      </c>
      <c r="J36" s="41"/>
      <c r="K36" s="41" t="s">
        <v>411</v>
      </c>
      <c r="L36" s="43" t="s">
        <v>412</v>
      </c>
      <c r="M36" s="46">
        <f>+'[9]130'!$P$23</f>
        <v>142200000</v>
      </c>
      <c r="N36" s="56">
        <v>948387096774194</v>
      </c>
      <c r="O36" s="44"/>
      <c r="P36" s="44"/>
    </row>
    <row r="37" spans="1:16" ht="39.950000000000003" hidden="1" customHeight="1" x14ac:dyDescent="0.25">
      <c r="A37">
        <v>23</v>
      </c>
      <c r="B37" s="5">
        <v>2012170010201</v>
      </c>
      <c r="C37" s="6">
        <v>201</v>
      </c>
      <c r="D37" s="14" t="s">
        <v>14</v>
      </c>
      <c r="E37" s="320"/>
      <c r="F37" s="56">
        <v>1483987056</v>
      </c>
      <c r="G37" s="56">
        <v>0</v>
      </c>
      <c r="H37" s="56">
        <v>0</v>
      </c>
      <c r="I37" s="29">
        <v>0</v>
      </c>
      <c r="J37" s="44"/>
      <c r="K37" s="41">
        <v>0</v>
      </c>
      <c r="L37" s="43">
        <v>0</v>
      </c>
      <c r="M37" s="23"/>
      <c r="N37" s="56"/>
      <c r="O37" s="44"/>
      <c r="P37" s="44"/>
    </row>
    <row r="38" spans="1:16" ht="39.950000000000003" hidden="1" customHeight="1" x14ac:dyDescent="0.25">
      <c r="A38">
        <v>23</v>
      </c>
      <c r="B38" s="63">
        <v>2012170010131</v>
      </c>
      <c r="C38" s="64" t="s">
        <v>166</v>
      </c>
      <c r="D38" s="61" t="s">
        <v>167</v>
      </c>
      <c r="E38" s="320"/>
      <c r="F38" s="56">
        <v>318729611</v>
      </c>
      <c r="G38" s="56">
        <v>37448882</v>
      </c>
      <c r="H38" s="56">
        <v>14515618</v>
      </c>
      <c r="I38" s="29">
        <f t="shared" si="3"/>
        <v>0.38761151801541099</v>
      </c>
      <c r="J38" s="41"/>
      <c r="K38" s="41" t="s">
        <v>413</v>
      </c>
      <c r="L38" s="43" t="s">
        <v>414</v>
      </c>
      <c r="M38" s="48">
        <f>+'[9]131'!$P$17</f>
        <v>44000000</v>
      </c>
      <c r="N38" s="49">
        <v>1</v>
      </c>
      <c r="O38" s="44"/>
      <c r="P38" s="44"/>
    </row>
    <row r="39" spans="1:16" ht="39.950000000000003" hidden="1" customHeight="1" x14ac:dyDescent="0.25">
      <c r="A39">
        <v>23</v>
      </c>
      <c r="B39" s="63">
        <v>2012170010129</v>
      </c>
      <c r="C39" s="64">
        <v>129</v>
      </c>
      <c r="D39" s="61" t="s">
        <v>167</v>
      </c>
      <c r="E39" s="320"/>
      <c r="F39" s="56">
        <v>1965792120</v>
      </c>
      <c r="G39" s="56">
        <v>1048295388</v>
      </c>
      <c r="H39" s="56">
        <v>354394184</v>
      </c>
      <c r="I39" s="29">
        <f t="shared" si="3"/>
        <v>0.33806710213247643</v>
      </c>
      <c r="J39" s="41"/>
      <c r="K39" s="41" t="s">
        <v>415</v>
      </c>
      <c r="L39" s="43" t="s">
        <v>416</v>
      </c>
      <c r="M39" s="48">
        <f>+'[9]129'!$P$52</f>
        <v>417747825</v>
      </c>
      <c r="N39" s="49">
        <v>100</v>
      </c>
      <c r="O39" s="44"/>
      <c r="P39" s="44"/>
    </row>
    <row r="40" spans="1:16" ht="39.950000000000003" hidden="1" customHeight="1" x14ac:dyDescent="0.25">
      <c r="A40">
        <v>23</v>
      </c>
      <c r="B40" s="72">
        <v>2012170010132</v>
      </c>
      <c r="C40" s="73" t="s">
        <v>137</v>
      </c>
      <c r="D40" s="71" t="s">
        <v>138</v>
      </c>
      <c r="E40" s="320"/>
      <c r="F40" s="56">
        <v>237000000</v>
      </c>
      <c r="G40" s="56">
        <v>143015435</v>
      </c>
      <c r="H40" s="56">
        <v>15014188</v>
      </c>
      <c r="I40" s="29">
        <f t="shared" si="3"/>
        <v>0.10498299012270948</v>
      </c>
      <c r="J40" s="41"/>
      <c r="K40" s="41" t="s">
        <v>417</v>
      </c>
      <c r="L40" s="43" t="s">
        <v>418</v>
      </c>
      <c r="M40" s="48">
        <f>+'[9]132'!$P$17</f>
        <v>62000000</v>
      </c>
      <c r="N40" s="49">
        <v>100</v>
      </c>
      <c r="O40" s="44"/>
      <c r="P40" s="44"/>
    </row>
    <row r="41" spans="1:16" ht="39.950000000000003" hidden="1" customHeight="1" x14ac:dyDescent="0.25">
      <c r="A41">
        <v>24</v>
      </c>
      <c r="B41" s="63">
        <v>2012170010102</v>
      </c>
      <c r="C41" s="64" t="s">
        <v>139</v>
      </c>
      <c r="D41" s="61" t="s">
        <v>140</v>
      </c>
      <c r="E41" s="331" t="s">
        <v>141</v>
      </c>
      <c r="F41" s="56">
        <v>381000000</v>
      </c>
      <c r="G41" s="56">
        <v>305635986</v>
      </c>
      <c r="H41" s="56">
        <v>112273822</v>
      </c>
      <c r="I41" s="29">
        <f t="shared" ref="I41:I48" si="4">+H41/G41</f>
        <v>0.36734490420902205</v>
      </c>
      <c r="J41" s="41"/>
      <c r="K41" s="41" t="s">
        <v>419</v>
      </c>
      <c r="L41" s="43" t="s">
        <v>420</v>
      </c>
      <c r="M41" s="48">
        <f>+'[10]UPV-102'!$P$20</f>
        <v>95250000</v>
      </c>
      <c r="N41" s="49">
        <v>183</v>
      </c>
      <c r="O41" s="44"/>
      <c r="P41" s="44"/>
    </row>
    <row r="42" spans="1:16" ht="39.950000000000003" hidden="1" customHeight="1" x14ac:dyDescent="0.25">
      <c r="A42">
        <v>24</v>
      </c>
      <c r="B42" s="63">
        <v>2012170010101</v>
      </c>
      <c r="C42" s="64" t="s">
        <v>142</v>
      </c>
      <c r="D42" s="61" t="s">
        <v>143</v>
      </c>
      <c r="E42" s="331"/>
      <c r="F42" s="56">
        <v>1020000000</v>
      </c>
      <c r="G42" s="56">
        <v>525492236</v>
      </c>
      <c r="H42" s="56">
        <v>180539519</v>
      </c>
      <c r="I42" s="29">
        <f t="shared" si="4"/>
        <v>0.34356267634751508</v>
      </c>
      <c r="J42" s="41"/>
      <c r="K42" s="41" t="s">
        <v>421</v>
      </c>
      <c r="L42" s="43" t="s">
        <v>422</v>
      </c>
      <c r="M42" s="48">
        <f>+'[10]Prote Com vulner 101 '!$P$18</f>
        <v>255000000</v>
      </c>
      <c r="N42" s="49">
        <v>55</v>
      </c>
      <c r="O42" s="44"/>
      <c r="P42" s="44"/>
    </row>
    <row r="43" spans="1:16" ht="39.950000000000003" hidden="1" customHeight="1" x14ac:dyDescent="0.25">
      <c r="A43">
        <v>24</v>
      </c>
      <c r="B43" s="5">
        <v>2012170010098</v>
      </c>
      <c r="C43" s="6" t="s">
        <v>144</v>
      </c>
      <c r="D43" s="62" t="s">
        <v>145</v>
      </c>
      <c r="E43" s="331"/>
      <c r="F43" s="56">
        <v>40000000</v>
      </c>
      <c r="G43" s="56">
        <f ca="1">SUMIF(MAESTRO!J43:V603,C43,MAESTRO!U:U)</f>
        <v>0</v>
      </c>
      <c r="H43" s="56">
        <f ca="1">SUMIF(MAESTRO!J43:V603,C43,MAESTRO!V:V)</f>
        <v>0</v>
      </c>
      <c r="I43" s="29">
        <v>0</v>
      </c>
      <c r="J43" s="41"/>
      <c r="K43" s="41" t="s">
        <v>423</v>
      </c>
      <c r="L43" s="43" t="s">
        <v>424</v>
      </c>
      <c r="M43" s="48">
        <f>+'[10]Abuso sexual 98 '!$P$13</f>
        <v>10000000</v>
      </c>
      <c r="N43" s="49">
        <v>21</v>
      </c>
      <c r="O43" s="44"/>
      <c r="P43" s="44"/>
    </row>
    <row r="44" spans="1:16" ht="39.950000000000003" hidden="1" customHeight="1" x14ac:dyDescent="0.25">
      <c r="A44">
        <v>24</v>
      </c>
      <c r="B44" s="63">
        <v>2012170010147</v>
      </c>
      <c r="C44" s="64" t="s">
        <v>146</v>
      </c>
      <c r="D44" s="61" t="s">
        <v>147</v>
      </c>
      <c r="E44" s="331"/>
      <c r="F44" s="56">
        <v>80000000</v>
      </c>
      <c r="G44" s="56">
        <v>46800000</v>
      </c>
      <c r="H44" s="56">
        <v>4930714</v>
      </c>
      <c r="I44" s="29">
        <f t="shared" si="4"/>
        <v>0.10535713675213675</v>
      </c>
      <c r="J44" s="41"/>
      <c r="K44" s="41" t="s">
        <v>430</v>
      </c>
      <c r="L44" s="43" t="s">
        <v>431</v>
      </c>
      <c r="M44" s="48">
        <f>+'[10]violencia intrafamiliar 147'!$P$12</f>
        <v>20000000</v>
      </c>
      <c r="N44" s="49">
        <v>1364</v>
      </c>
      <c r="O44" s="44"/>
      <c r="P44" s="44"/>
    </row>
    <row r="45" spans="1:16" ht="39.950000000000003" hidden="1" customHeight="1" x14ac:dyDescent="0.25">
      <c r="A45">
        <v>24</v>
      </c>
      <c r="B45" s="63">
        <v>2012170010103</v>
      </c>
      <c r="C45" s="64" t="s">
        <v>148</v>
      </c>
      <c r="D45" s="61" t="s">
        <v>149</v>
      </c>
      <c r="E45" s="331"/>
      <c r="F45" s="56">
        <v>150000000</v>
      </c>
      <c r="G45" s="56">
        <v>128742447</v>
      </c>
      <c r="H45" s="56">
        <v>70374981</v>
      </c>
      <c r="I45" s="29">
        <f t="shared" si="4"/>
        <v>0.54663386194609154</v>
      </c>
      <c r="J45" s="41"/>
      <c r="K45" s="41" t="s">
        <v>425</v>
      </c>
      <c r="L45" s="43" t="s">
        <v>426</v>
      </c>
      <c r="M45" s="48">
        <f>+'[10]victimas 103 '!$P$15</f>
        <v>37500000</v>
      </c>
      <c r="N45" s="49">
        <v>100</v>
      </c>
      <c r="O45" s="44"/>
      <c r="P45" s="44"/>
    </row>
    <row r="46" spans="1:16" ht="39.950000000000003" hidden="1" customHeight="1" x14ac:dyDescent="0.25">
      <c r="A46">
        <v>24</v>
      </c>
      <c r="B46" s="63">
        <v>2012170010097</v>
      </c>
      <c r="C46" s="64" t="s">
        <v>150</v>
      </c>
      <c r="D46" s="61" t="s">
        <v>151</v>
      </c>
      <c r="E46" s="331"/>
      <c r="F46" s="56">
        <v>7795463530</v>
      </c>
      <c r="G46" s="56">
        <v>4869575262</v>
      </c>
      <c r="H46" s="56">
        <v>982338900</v>
      </c>
      <c r="I46" s="29">
        <f t="shared" si="4"/>
        <v>0.20172989370669264</v>
      </c>
      <c r="J46" s="41"/>
      <c r="K46" s="41" t="s">
        <v>427</v>
      </c>
      <c r="L46" s="43" t="s">
        <v>428</v>
      </c>
      <c r="M46" s="48">
        <f>+'[10]Org seguridad final 97'!$P$47</f>
        <v>714425522.93499994</v>
      </c>
      <c r="N46" s="49">
        <v>337</v>
      </c>
      <c r="O46" s="44"/>
      <c r="P46" s="44"/>
    </row>
    <row r="47" spans="1:16" ht="39.950000000000003" hidden="1" customHeight="1" x14ac:dyDescent="0.25">
      <c r="A47">
        <v>24</v>
      </c>
      <c r="B47" s="5">
        <v>2012170010100</v>
      </c>
      <c r="C47" s="6" t="s">
        <v>152</v>
      </c>
      <c r="D47" s="62" t="s">
        <v>153</v>
      </c>
      <c r="E47" s="331"/>
      <c r="F47" s="56">
        <v>25000000</v>
      </c>
      <c r="G47" s="56">
        <v>0</v>
      </c>
      <c r="H47" s="56">
        <v>0</v>
      </c>
      <c r="I47" s="29">
        <v>0</v>
      </c>
      <c r="J47" s="41"/>
      <c r="K47" s="42" t="s">
        <v>429</v>
      </c>
      <c r="L47" s="43" t="s">
        <v>569</v>
      </c>
      <c r="M47" s="48">
        <f>+'[10]CONSEJO PAZ 100'!$P$12</f>
        <v>6250000</v>
      </c>
      <c r="N47" s="49" t="e">
        <f>IF(K47=INDICADORES!#REF!,INDICADORES!E29,"OJO")</f>
        <v>#REF!</v>
      </c>
      <c r="O47" s="44"/>
      <c r="P47" s="44"/>
    </row>
    <row r="48" spans="1:16" ht="39.950000000000003" hidden="1" customHeight="1" x14ac:dyDescent="0.25">
      <c r="A48">
        <v>24</v>
      </c>
      <c r="B48" s="5">
        <v>2012170010104</v>
      </c>
      <c r="C48" s="6" t="s">
        <v>154</v>
      </c>
      <c r="D48" s="62" t="s">
        <v>155</v>
      </c>
      <c r="E48" s="331"/>
      <c r="F48" s="56">
        <v>305000000</v>
      </c>
      <c r="G48" s="56">
        <v>70000000</v>
      </c>
      <c r="H48" s="56">
        <v>0</v>
      </c>
      <c r="I48" s="29">
        <f t="shared" si="4"/>
        <v>0</v>
      </c>
      <c r="J48" s="41"/>
      <c r="K48" s="42" t="s">
        <v>429</v>
      </c>
      <c r="L48" s="43" t="s">
        <v>569</v>
      </c>
      <c r="M48" s="48">
        <f>+'[10]Resocialización 104'!$P$20</f>
        <v>48750000</v>
      </c>
      <c r="N48" s="49" t="e">
        <f>IF(K48=INDICADORES!#REF!,INDICADORES!E29,"OJO")</f>
        <v>#REF!</v>
      </c>
      <c r="O48" s="44"/>
      <c r="P48" s="44"/>
    </row>
    <row r="49" spans="1:16" ht="39.950000000000003" hidden="1" customHeight="1" x14ac:dyDescent="0.25">
      <c r="A49">
        <v>25</v>
      </c>
      <c r="B49" s="37" t="s">
        <v>156</v>
      </c>
      <c r="C49" s="38" t="s">
        <v>157</v>
      </c>
      <c r="D49" s="61" t="s">
        <v>158</v>
      </c>
      <c r="E49" s="36" t="s">
        <v>159</v>
      </c>
      <c r="F49" s="56">
        <v>9268471728</v>
      </c>
      <c r="G49" s="56">
        <v>4533546918</v>
      </c>
      <c r="H49" s="56">
        <v>3884740432</v>
      </c>
      <c r="I49" s="29">
        <f>+H49/G49</f>
        <v>0.85688766483832379</v>
      </c>
      <c r="J49" s="44"/>
      <c r="K49" s="41">
        <v>0</v>
      </c>
      <c r="L49" s="43">
        <v>0</v>
      </c>
      <c r="M49" s="53">
        <f>+'[11]133'!$P$36</f>
        <v>2184617932</v>
      </c>
      <c r="N49" s="49" t="str">
        <f>IF(K49=[12]Hoja1!$G$297,[12]Hoja1!$E$297,"OJO")</f>
        <v>OJO</v>
      </c>
      <c r="O49" s="44"/>
      <c r="P49" s="44"/>
    </row>
    <row r="50" spans="1:16" ht="39.950000000000003" hidden="1" customHeight="1" x14ac:dyDescent="0.25">
      <c r="A50" s="23">
        <v>26</v>
      </c>
      <c r="B50" s="63">
        <v>2012170010085</v>
      </c>
      <c r="C50" s="64">
        <v>85</v>
      </c>
      <c r="D50" s="61" t="s">
        <v>161</v>
      </c>
      <c r="E50" s="328" t="s">
        <v>162</v>
      </c>
      <c r="F50" s="56">
        <v>3190881769</v>
      </c>
      <c r="G50" s="56">
        <v>0</v>
      </c>
      <c r="H50" s="56">
        <v>0</v>
      </c>
      <c r="I50" s="29">
        <v>0</v>
      </c>
      <c r="J50" s="41"/>
      <c r="K50" s="51" t="s">
        <v>432</v>
      </c>
      <c r="L50" s="43" t="s">
        <v>433</v>
      </c>
      <c r="M50" s="46">
        <f>+'[13]085(2)'!$P$12</f>
        <v>30000000</v>
      </c>
      <c r="N50" s="49">
        <f>IF(K50=[12]Hoja1!$G$297,[12]Hoja1!$E$297,"OJO")</f>
        <v>1</v>
      </c>
      <c r="O50" s="44"/>
      <c r="P50" s="44"/>
    </row>
    <row r="51" spans="1:16" ht="39.950000000000003" hidden="1" customHeight="1" x14ac:dyDescent="0.25">
      <c r="A51">
        <v>26</v>
      </c>
      <c r="B51" s="63">
        <v>2012170010037</v>
      </c>
      <c r="C51" s="64" t="s">
        <v>163</v>
      </c>
      <c r="D51" s="61" t="s">
        <v>164</v>
      </c>
      <c r="E51" s="329"/>
      <c r="F51" s="56">
        <v>3041941612</v>
      </c>
      <c r="G51" s="56">
        <v>44754760</v>
      </c>
      <c r="H51" s="56">
        <v>7000000</v>
      </c>
      <c r="I51" s="29">
        <f t="shared" ref="I51:I89" si="5">+H51/G51</f>
        <v>0.15640794409354447</v>
      </c>
      <c r="J51" s="41"/>
      <c r="K51" s="50" t="s">
        <v>434</v>
      </c>
      <c r="L51" s="43" t="s">
        <v>435</v>
      </c>
      <c r="M51" s="46">
        <f>+'[13]037(2)'!$P$24</f>
        <v>160000000</v>
      </c>
      <c r="N51" s="46">
        <f>IF(K51=[12]Hoja1!$G$289,[12]Hoja1!$E$289,"OJO")</f>
        <v>0</v>
      </c>
      <c r="O51" s="44"/>
      <c r="P51" s="44"/>
    </row>
    <row r="52" spans="1:16" ht="39.950000000000003" hidden="1" customHeight="1" x14ac:dyDescent="0.25">
      <c r="A52">
        <v>26</v>
      </c>
      <c r="B52" s="63">
        <v>2012170010009</v>
      </c>
      <c r="C52" s="64" t="s">
        <v>165</v>
      </c>
      <c r="D52" s="61" t="s">
        <v>80</v>
      </c>
      <c r="E52" s="329"/>
      <c r="F52" s="56">
        <v>6265732990</v>
      </c>
      <c r="G52" s="56">
        <v>6044491207</v>
      </c>
      <c r="H52" s="56">
        <v>2206917066</v>
      </c>
      <c r="I52" s="29">
        <f t="shared" si="5"/>
        <v>0.3651121310995068</v>
      </c>
      <c r="J52" s="41"/>
      <c r="K52" s="50" t="s">
        <v>363</v>
      </c>
      <c r="L52" s="43" t="s">
        <v>364</v>
      </c>
      <c r="M52" s="47"/>
      <c r="N52" s="46">
        <f>IF(K52=[12]Hoja1!$G$577,[12]Hoja1!$E$577,"OJO")</f>
        <v>95</v>
      </c>
      <c r="O52" s="44"/>
      <c r="P52" s="44"/>
    </row>
    <row r="53" spans="1:16" ht="39.950000000000003" hidden="1" customHeight="1" x14ac:dyDescent="0.25">
      <c r="A53">
        <v>26</v>
      </c>
      <c r="B53" s="63">
        <v>2012170010131</v>
      </c>
      <c r="C53" s="64" t="s">
        <v>166</v>
      </c>
      <c r="D53" s="61" t="s">
        <v>167</v>
      </c>
      <c r="E53" s="329"/>
      <c r="F53" s="56">
        <v>3054000000</v>
      </c>
      <c r="G53" s="56">
        <v>0</v>
      </c>
      <c r="H53" s="56">
        <v>0</v>
      </c>
      <c r="I53" s="29">
        <v>0</v>
      </c>
      <c r="J53" s="41"/>
      <c r="K53" s="50" t="s">
        <v>413</v>
      </c>
      <c r="L53" s="43" t="s">
        <v>414</v>
      </c>
      <c r="M53" s="46">
        <f>+'[13]131(2)'!$P$62</f>
        <v>0</v>
      </c>
      <c r="N53" s="46">
        <f>IF(K53=[12]Hoja1!$G$655,[12]Hoja1!$E$655,"OJO")</f>
        <v>1</v>
      </c>
      <c r="O53" s="44"/>
      <c r="P53" s="44"/>
    </row>
    <row r="54" spans="1:16" ht="39.950000000000003" hidden="1" customHeight="1" x14ac:dyDescent="0.25">
      <c r="A54">
        <v>26</v>
      </c>
      <c r="B54" s="5">
        <v>2012170010007</v>
      </c>
      <c r="C54" s="6" t="s">
        <v>168</v>
      </c>
      <c r="D54" s="62" t="s">
        <v>169</v>
      </c>
      <c r="E54" s="329"/>
      <c r="F54" s="56">
        <v>1710000000</v>
      </c>
      <c r="G54" s="56">
        <v>1196658471</v>
      </c>
      <c r="H54" s="56">
        <v>0</v>
      </c>
      <c r="I54" s="29">
        <f t="shared" si="5"/>
        <v>0</v>
      </c>
      <c r="J54" s="41"/>
      <c r="K54" s="50" t="s">
        <v>436</v>
      </c>
      <c r="L54" s="43" t="s">
        <v>437</v>
      </c>
      <c r="M54" s="46">
        <f>+'[13]007(2)'!$P$19</f>
        <v>262500000</v>
      </c>
      <c r="N54" s="46">
        <f>IF(K54=[12]Hoja1!$G$293,[12]Hoja1!$E$293,"OJO")</f>
        <v>0</v>
      </c>
      <c r="O54" s="44"/>
      <c r="P54" s="44"/>
    </row>
    <row r="55" spans="1:16" ht="39.950000000000003" hidden="1" customHeight="1" x14ac:dyDescent="0.25">
      <c r="A55">
        <v>26</v>
      </c>
      <c r="B55" s="5">
        <v>2012170010137</v>
      </c>
      <c r="C55" s="6" t="s">
        <v>170</v>
      </c>
      <c r="D55" s="62" t="s">
        <v>171</v>
      </c>
      <c r="E55" s="329"/>
      <c r="F55" s="56">
        <v>200000000</v>
      </c>
      <c r="G55" s="56">
        <v>0</v>
      </c>
      <c r="H55" s="56">
        <v>0</v>
      </c>
      <c r="I55" s="29">
        <v>0</v>
      </c>
      <c r="J55" s="41"/>
      <c r="K55" s="50" t="s">
        <v>438</v>
      </c>
      <c r="L55" s="43" t="s">
        <v>439</v>
      </c>
      <c r="M55" s="47"/>
      <c r="N55" s="46">
        <f>IF(K55=[12]Hoja1!$G$286,[12]Hoja1!$E$286,"OJO")</f>
        <v>1</v>
      </c>
      <c r="O55" s="44"/>
      <c r="P55" s="44"/>
    </row>
    <row r="56" spans="1:16" ht="39.950000000000003" hidden="1" customHeight="1" x14ac:dyDescent="0.25">
      <c r="A56">
        <v>26</v>
      </c>
      <c r="B56" s="63">
        <v>2012170010134</v>
      </c>
      <c r="C56" s="64" t="s">
        <v>172</v>
      </c>
      <c r="D56" s="61" t="s">
        <v>173</v>
      </c>
      <c r="E56" s="329"/>
      <c r="F56" s="56">
        <v>1200000000</v>
      </c>
      <c r="G56" s="56">
        <v>1026150000</v>
      </c>
      <c r="H56" s="56">
        <v>172000000</v>
      </c>
      <c r="I56" s="29">
        <f t="shared" si="5"/>
        <v>0.16761682015299909</v>
      </c>
      <c r="J56" s="41"/>
      <c r="K56" s="50" t="s">
        <v>440</v>
      </c>
      <c r="L56" s="43" t="s">
        <v>441</v>
      </c>
      <c r="M56" s="46">
        <f>+'[13]134(2)'!$Q$18</f>
        <v>375000000</v>
      </c>
      <c r="N56" s="46">
        <f>IF(K56=[12]Hoja1!$G$143,[12]Hoja1!$E$143,"OJO")</f>
        <v>1384</v>
      </c>
      <c r="O56" s="44"/>
      <c r="P56" s="44"/>
    </row>
    <row r="57" spans="1:16" ht="39.950000000000003" hidden="1" customHeight="1" x14ac:dyDescent="0.25">
      <c r="A57">
        <v>26</v>
      </c>
      <c r="B57" s="5">
        <v>2012170010001</v>
      </c>
      <c r="C57" s="6" t="s">
        <v>174</v>
      </c>
      <c r="D57" s="62" t="s">
        <v>175</v>
      </c>
      <c r="E57" s="329"/>
      <c r="F57" s="56">
        <v>5102289030</v>
      </c>
      <c r="G57" s="56">
        <v>47135000</v>
      </c>
      <c r="H57" s="56">
        <v>0</v>
      </c>
      <c r="I57" s="29">
        <f t="shared" si="5"/>
        <v>0</v>
      </c>
      <c r="J57" s="41"/>
      <c r="K57" s="50" t="s">
        <v>442</v>
      </c>
      <c r="L57" s="43" t="s">
        <v>443</v>
      </c>
      <c r="M57" s="46">
        <f>+'[13]001'!$P$63</f>
        <v>50000000</v>
      </c>
      <c r="N57" s="46">
        <f>IF(K57=[12]Hoja1!$G$298,[12]Hoja1!$E$298,"OJO")</f>
        <v>2020</v>
      </c>
      <c r="O57" s="44"/>
      <c r="P57" s="44"/>
    </row>
    <row r="58" spans="1:16" ht="39.950000000000003" hidden="1" customHeight="1" x14ac:dyDescent="0.25">
      <c r="A58">
        <v>26</v>
      </c>
      <c r="B58" s="5">
        <v>2012170010002</v>
      </c>
      <c r="C58" s="6" t="s">
        <v>176</v>
      </c>
      <c r="D58" s="62" t="s">
        <v>177</v>
      </c>
      <c r="E58" s="329"/>
      <c r="F58" s="56">
        <v>3728000000</v>
      </c>
      <c r="G58" s="56">
        <v>1283365463</v>
      </c>
      <c r="H58" s="56">
        <v>0</v>
      </c>
      <c r="I58" s="29">
        <f t="shared" si="5"/>
        <v>0</v>
      </c>
      <c r="J58" s="41"/>
      <c r="K58" s="50" t="s">
        <v>442</v>
      </c>
      <c r="L58" s="43" t="s">
        <v>443</v>
      </c>
      <c r="M58" s="46">
        <f>+'[13]002'!$P$63</f>
        <v>15166718</v>
      </c>
      <c r="N58" s="46">
        <f>IF(K58=[12]Hoja1!$G$298,[12]Hoja1!$E$298,"OJO")</f>
        <v>2020</v>
      </c>
      <c r="O58" s="44"/>
      <c r="P58" s="44"/>
    </row>
    <row r="59" spans="1:16" ht="39.950000000000003" hidden="1" customHeight="1" x14ac:dyDescent="0.25">
      <c r="A59">
        <v>26</v>
      </c>
      <c r="B59" s="5">
        <v>2012170010004</v>
      </c>
      <c r="C59" s="6" t="s">
        <v>178</v>
      </c>
      <c r="D59" s="62" t="s">
        <v>179</v>
      </c>
      <c r="E59" s="329"/>
      <c r="F59" s="56">
        <v>14874000000</v>
      </c>
      <c r="G59" s="56">
        <v>14394000000</v>
      </c>
      <c r="H59" s="56">
        <v>13384000000</v>
      </c>
      <c r="I59" s="29">
        <f t="shared" si="5"/>
        <v>0.92983187439210779</v>
      </c>
      <c r="J59" s="41"/>
      <c r="K59" s="50" t="s">
        <v>446</v>
      </c>
      <c r="L59" s="43" t="s">
        <v>447</v>
      </c>
      <c r="M59" s="46">
        <f>+'[13]004'!$P$62</f>
        <v>0</v>
      </c>
      <c r="N59" s="46">
        <f>IF(K59=[12]Hoja1!$G$428,[12]Hoja1!$E$428,"OJO")</f>
        <v>1</v>
      </c>
      <c r="O59" s="44"/>
      <c r="P59" s="44"/>
    </row>
    <row r="60" spans="1:16" ht="39.950000000000003" hidden="1" customHeight="1" x14ac:dyDescent="0.25">
      <c r="A60">
        <v>26</v>
      </c>
      <c r="B60" s="5">
        <v>2012170010006</v>
      </c>
      <c r="C60" s="6" t="s">
        <v>180</v>
      </c>
      <c r="D60" s="62" t="s">
        <v>181</v>
      </c>
      <c r="E60" s="329"/>
      <c r="F60" s="56">
        <v>12167998938</v>
      </c>
      <c r="G60" s="56">
        <v>12167998938</v>
      </c>
      <c r="H60" s="56">
        <v>12167998938</v>
      </c>
      <c r="I60" s="29">
        <f t="shared" si="5"/>
        <v>1</v>
      </c>
      <c r="J60" s="41"/>
      <c r="K60" s="50" t="s">
        <v>448</v>
      </c>
      <c r="L60" s="43" t="s">
        <v>449</v>
      </c>
      <c r="M60" s="46">
        <f>+'[13]006'!$P$62</f>
        <v>14130000000</v>
      </c>
      <c r="N60" s="46">
        <f>IF(K60=[12]Hoja1!$G$388,[12]Hoja1!$E$388,"OJO")</f>
        <v>50</v>
      </c>
      <c r="O60" s="44"/>
      <c r="P60" s="44"/>
    </row>
    <row r="61" spans="1:16" ht="39.950000000000003" hidden="1" customHeight="1" x14ac:dyDescent="0.25">
      <c r="A61">
        <v>26</v>
      </c>
      <c r="B61" s="5">
        <v>2012170010005</v>
      </c>
      <c r="C61" s="6" t="s">
        <v>182</v>
      </c>
      <c r="D61" s="62" t="s">
        <v>183</v>
      </c>
      <c r="E61" s="329"/>
      <c r="F61" s="56">
        <v>1305702510</v>
      </c>
      <c r="G61" s="56">
        <v>1305702510</v>
      </c>
      <c r="H61" s="56">
        <v>1305702510</v>
      </c>
      <c r="I61" s="29">
        <f t="shared" si="5"/>
        <v>1</v>
      </c>
      <c r="J61" s="41"/>
      <c r="K61" s="50" t="s">
        <v>450</v>
      </c>
      <c r="L61" s="43" t="s">
        <v>451</v>
      </c>
      <c r="M61" s="46">
        <f>+'[13]005'!$P$62</f>
        <v>5332000000</v>
      </c>
      <c r="N61" s="46">
        <f>IF(K61=[12]Hoja1!$G$420,[12]Hoja1!$E$420,"OJO")</f>
        <v>9</v>
      </c>
      <c r="O61" s="44"/>
      <c r="P61" s="44"/>
    </row>
    <row r="62" spans="1:16" ht="39.950000000000003" hidden="1" customHeight="1" x14ac:dyDescent="0.25">
      <c r="A62">
        <v>26</v>
      </c>
      <c r="B62" s="5">
        <v>2012170010003</v>
      </c>
      <c r="C62" s="6" t="s">
        <v>184</v>
      </c>
      <c r="D62" s="62" t="s">
        <v>185</v>
      </c>
      <c r="E62" s="329"/>
      <c r="F62" s="56">
        <v>2000000000</v>
      </c>
      <c r="G62" s="56">
        <v>1022081000</v>
      </c>
      <c r="H62" s="56">
        <v>0</v>
      </c>
      <c r="I62" s="29">
        <f t="shared" si="5"/>
        <v>0</v>
      </c>
      <c r="J62" s="41"/>
      <c r="K62" s="50" t="s">
        <v>452</v>
      </c>
      <c r="L62" s="43" t="s">
        <v>453</v>
      </c>
      <c r="M62" s="46">
        <f>+'[13]003'!$P$18</f>
        <v>225000000</v>
      </c>
      <c r="N62" s="46">
        <f>IF(K62=[12]Hoja1!$G$304,[12]Hoja1!$E$304,"OJO")</f>
        <v>0</v>
      </c>
      <c r="O62" s="44"/>
      <c r="P62" s="44"/>
    </row>
    <row r="63" spans="1:16" ht="39.950000000000003" hidden="1" customHeight="1" x14ac:dyDescent="0.25">
      <c r="A63">
        <v>26</v>
      </c>
      <c r="B63" s="5">
        <v>2012170010010</v>
      </c>
      <c r="C63" s="6" t="s">
        <v>186</v>
      </c>
      <c r="D63" s="62" t="s">
        <v>187</v>
      </c>
      <c r="E63" s="329"/>
      <c r="F63" s="56">
        <v>1500000000</v>
      </c>
      <c r="G63" s="56">
        <v>729220870</v>
      </c>
      <c r="H63" s="56">
        <v>0</v>
      </c>
      <c r="I63" s="29">
        <f t="shared" si="5"/>
        <v>0</v>
      </c>
      <c r="J63" s="41"/>
      <c r="K63" s="50" t="s">
        <v>454</v>
      </c>
      <c r="L63" s="43" t="s">
        <v>455</v>
      </c>
      <c r="M63" s="46">
        <f>+'[13]010'!$Q$18</f>
        <v>495000000</v>
      </c>
      <c r="N63" s="46">
        <f>IF(K63=[12]Hoja1!$G$307,[12]Hoja1!$E$307,"OJO")</f>
        <v>0</v>
      </c>
      <c r="O63" s="44"/>
      <c r="P63" s="44"/>
    </row>
    <row r="64" spans="1:16" ht="39.950000000000003" hidden="1" customHeight="1" x14ac:dyDescent="0.25">
      <c r="A64">
        <v>26</v>
      </c>
      <c r="B64" s="5">
        <v>2012170010118</v>
      </c>
      <c r="C64" s="6" t="s">
        <v>188</v>
      </c>
      <c r="D64" s="62" t="s">
        <v>189</v>
      </c>
      <c r="E64" s="329"/>
      <c r="F64" s="56">
        <v>1297180603</v>
      </c>
      <c r="G64" s="56">
        <v>0</v>
      </c>
      <c r="H64" s="56">
        <v>0</v>
      </c>
      <c r="I64" s="29">
        <v>0</v>
      </c>
      <c r="J64" s="41"/>
      <c r="K64" s="50" t="s">
        <v>444</v>
      </c>
      <c r="L64" s="43" t="s">
        <v>445</v>
      </c>
      <c r="M64" s="47"/>
      <c r="N64" s="46">
        <f>IF(K64=[12]Hoja1!$G$331,[12]Hoja1!$E$331,"OJO")</f>
        <v>2</v>
      </c>
      <c r="O64" s="44"/>
      <c r="P64" s="44"/>
    </row>
    <row r="65" spans="1:16" ht="39.950000000000003" hidden="1" customHeight="1" x14ac:dyDescent="0.25">
      <c r="A65">
        <v>28</v>
      </c>
      <c r="B65" s="63">
        <v>2012170010072</v>
      </c>
      <c r="C65" s="64" t="s">
        <v>190</v>
      </c>
      <c r="D65" s="61" t="s">
        <v>191</v>
      </c>
      <c r="E65" s="330" t="s">
        <v>192</v>
      </c>
      <c r="F65" s="56">
        <v>2187475230</v>
      </c>
      <c r="G65" s="56">
        <v>905528005</v>
      </c>
      <c r="H65" s="56">
        <v>252809401</v>
      </c>
      <c r="I65" s="29">
        <f t="shared" si="5"/>
        <v>0.27918451953344059</v>
      </c>
      <c r="J65" s="41"/>
      <c r="K65" s="50" t="s">
        <v>456</v>
      </c>
      <c r="L65" s="43" t="s">
        <v>457</v>
      </c>
      <c r="M65" s="46">
        <f>+'[14]2012170010072'!$Q$18</f>
        <v>441913159</v>
      </c>
      <c r="N65" s="46">
        <f>IF(K65=[12]Hoja1!$G$53,[12]Hoja1!$E$53,"OJO")</f>
        <v>100</v>
      </c>
      <c r="O65" s="44"/>
      <c r="P65" s="44"/>
    </row>
    <row r="66" spans="1:16" ht="39.950000000000003" hidden="1" customHeight="1" x14ac:dyDescent="0.25">
      <c r="A66">
        <v>28</v>
      </c>
      <c r="B66" s="5">
        <v>2012170010073</v>
      </c>
      <c r="C66" s="6" t="s">
        <v>193</v>
      </c>
      <c r="D66" s="62" t="s">
        <v>194</v>
      </c>
      <c r="E66" s="330"/>
      <c r="F66" s="56">
        <v>265000000</v>
      </c>
      <c r="G66" s="56">
        <v>238000000</v>
      </c>
      <c r="H66" s="56">
        <v>0</v>
      </c>
      <c r="I66" s="29">
        <f t="shared" si="5"/>
        <v>0</v>
      </c>
      <c r="J66" s="41"/>
      <c r="K66" s="50" t="s">
        <v>458</v>
      </c>
      <c r="L66" s="43" t="s">
        <v>459</v>
      </c>
      <c r="M66" s="46">
        <f>+'[14]2012170010073'!$P$13</f>
        <v>0</v>
      </c>
      <c r="N66" s="46">
        <f>IF(K66=[12]Hoja1!$G$57,[12]Hoja1!$E$57,"OJO")</f>
        <v>14</v>
      </c>
      <c r="O66" s="44"/>
      <c r="P66" s="44"/>
    </row>
    <row r="67" spans="1:16" ht="39.950000000000003" hidden="1" customHeight="1" x14ac:dyDescent="0.25">
      <c r="A67">
        <v>28</v>
      </c>
      <c r="B67" s="5">
        <v>2012170010075</v>
      </c>
      <c r="C67" s="6" t="s">
        <v>195</v>
      </c>
      <c r="D67" s="62" t="s">
        <v>196</v>
      </c>
      <c r="E67" s="330"/>
      <c r="F67" s="56">
        <v>300000000</v>
      </c>
      <c r="G67" s="56">
        <v>300000000</v>
      </c>
      <c r="H67" s="56">
        <v>0</v>
      </c>
      <c r="I67" s="29">
        <f t="shared" si="5"/>
        <v>0</v>
      </c>
      <c r="J67" s="41"/>
      <c r="K67" s="50" t="s">
        <v>460</v>
      </c>
      <c r="L67" s="43" t="s">
        <v>461</v>
      </c>
      <c r="M67" s="46">
        <f>+'[14]2012170010075'!$P$12</f>
        <v>75000000</v>
      </c>
      <c r="N67" s="46">
        <f>IF(K67=[12]Hoja1!$G$59,[12]Hoja1!$E$59,"OJO")</f>
        <v>17</v>
      </c>
      <c r="O67" s="44"/>
      <c r="P67" s="44"/>
    </row>
    <row r="68" spans="1:16" ht="39.950000000000003" hidden="1" customHeight="1" x14ac:dyDescent="0.25">
      <c r="A68">
        <v>28</v>
      </c>
      <c r="B68" s="63">
        <v>2012170010085</v>
      </c>
      <c r="C68" s="64" t="s">
        <v>160</v>
      </c>
      <c r="D68" s="61" t="s">
        <v>161</v>
      </c>
      <c r="E68" s="330"/>
      <c r="F68" s="56">
        <v>1900000000</v>
      </c>
      <c r="G68" s="56">
        <v>18362800</v>
      </c>
      <c r="H68" s="56">
        <v>0</v>
      </c>
      <c r="I68" s="29">
        <f t="shared" si="5"/>
        <v>0</v>
      </c>
      <c r="J68" s="41"/>
      <c r="K68" s="50" t="s">
        <v>432</v>
      </c>
      <c r="L68" s="43" t="s">
        <v>433</v>
      </c>
      <c r="M68" s="46">
        <f>+'[14]2012170010085 '!$P$16</f>
        <v>0</v>
      </c>
      <c r="N68" s="46">
        <f>IF(K68=[12]Hoja1!$G$297,[12]Hoja1!$E$297,"OJO")</f>
        <v>1</v>
      </c>
      <c r="O68" s="44"/>
      <c r="P68" s="44"/>
    </row>
    <row r="69" spans="1:16" ht="39.950000000000003" hidden="1" customHeight="1" x14ac:dyDescent="0.25">
      <c r="A69">
        <v>28</v>
      </c>
      <c r="B69" s="5">
        <v>2012170010076</v>
      </c>
      <c r="C69" s="6" t="s">
        <v>197</v>
      </c>
      <c r="D69" s="62" t="s">
        <v>198</v>
      </c>
      <c r="E69" s="330"/>
      <c r="F69" s="56">
        <v>100000000</v>
      </c>
      <c r="G69" s="56">
        <v>0</v>
      </c>
      <c r="H69" s="56">
        <v>0</v>
      </c>
      <c r="I69" s="29">
        <v>0</v>
      </c>
      <c r="J69" s="41"/>
      <c r="K69" s="50" t="s">
        <v>462</v>
      </c>
      <c r="L69" s="43" t="s">
        <v>463</v>
      </c>
      <c r="M69" s="46">
        <f>+'[14]2012170010076'!$P$12</f>
        <v>25000000</v>
      </c>
      <c r="N69" s="46">
        <f>IF(K69=[12]Hoja1!$G$60,[12]Hoja1!$E$60,"OJO")</f>
        <v>0</v>
      </c>
      <c r="O69" s="44"/>
      <c r="P69" s="44"/>
    </row>
    <row r="70" spans="1:16" ht="39.950000000000003" hidden="1" customHeight="1" x14ac:dyDescent="0.25">
      <c r="A70">
        <v>28</v>
      </c>
      <c r="B70" s="5">
        <v>2012170010077</v>
      </c>
      <c r="C70" s="6" t="s">
        <v>199</v>
      </c>
      <c r="D70" s="62" t="s">
        <v>200</v>
      </c>
      <c r="E70" s="330"/>
      <c r="F70" s="56">
        <v>40000000</v>
      </c>
      <c r="G70" s="56">
        <v>0</v>
      </c>
      <c r="H70" s="56">
        <v>0</v>
      </c>
      <c r="I70" s="29">
        <v>0</v>
      </c>
      <c r="J70" s="41"/>
      <c r="K70" s="50" t="s">
        <v>464</v>
      </c>
      <c r="L70" s="43" t="s">
        <v>465</v>
      </c>
      <c r="M70" s="46">
        <f>+'[14]2012170010077'!$P$12</f>
        <v>7500000</v>
      </c>
      <c r="N70" s="46">
        <f>IF(K70=[12]Hoja1!$G$61,[12]Hoja1!$E$61,"OJO")</f>
        <v>23</v>
      </c>
      <c r="O70" s="44"/>
      <c r="P70" s="44"/>
    </row>
    <row r="71" spans="1:16" ht="39.950000000000003" hidden="1" customHeight="1" x14ac:dyDescent="0.25">
      <c r="A71">
        <v>28</v>
      </c>
      <c r="B71" s="5">
        <v>2012170010078</v>
      </c>
      <c r="C71" s="6" t="s">
        <v>201</v>
      </c>
      <c r="D71" s="62" t="s">
        <v>202</v>
      </c>
      <c r="E71" s="330"/>
      <c r="F71" s="56">
        <v>30000000</v>
      </c>
      <c r="G71" s="56">
        <v>0</v>
      </c>
      <c r="H71" s="56">
        <v>0</v>
      </c>
      <c r="I71" s="29">
        <v>0</v>
      </c>
      <c r="J71" s="41"/>
      <c r="K71" s="50" t="s">
        <v>464</v>
      </c>
      <c r="L71" s="43" t="s">
        <v>465</v>
      </c>
      <c r="M71" s="46">
        <f>+'[14]2012170010078'!$P$12</f>
        <v>7500000</v>
      </c>
      <c r="N71" s="46">
        <f>IF(K71=[12]Hoja1!$G$61,[12]Hoja1!$E$61,"OJO")</f>
        <v>23</v>
      </c>
      <c r="O71" s="44"/>
      <c r="P71" s="44"/>
    </row>
    <row r="72" spans="1:16" ht="39.950000000000003" hidden="1" customHeight="1" x14ac:dyDescent="0.25">
      <c r="A72">
        <v>28</v>
      </c>
      <c r="B72" s="63">
        <v>2012170010079</v>
      </c>
      <c r="C72" s="64" t="s">
        <v>203</v>
      </c>
      <c r="D72" s="61" t="s">
        <v>204</v>
      </c>
      <c r="E72" s="330"/>
      <c r="F72" s="56">
        <v>50000000</v>
      </c>
      <c r="G72" s="56">
        <v>39270000</v>
      </c>
      <c r="H72" s="56">
        <v>15270000</v>
      </c>
      <c r="I72" s="29">
        <f t="shared" si="5"/>
        <v>0.38884644766997706</v>
      </c>
      <c r="J72" s="41"/>
      <c r="K72" s="50" t="s">
        <v>466</v>
      </c>
      <c r="L72" s="43" t="s">
        <v>467</v>
      </c>
      <c r="M72" s="46">
        <f>+'[14]2012170010079'!$P$13</f>
        <v>12500000</v>
      </c>
      <c r="N72" s="46">
        <f>IF(K72=[12]Hoja1!$G$62,[12]Hoja1!$E$62,"OJO")</f>
        <v>483396385035729</v>
      </c>
      <c r="O72" s="44"/>
      <c r="P72" s="44"/>
    </row>
    <row r="73" spans="1:16" ht="39.950000000000003" hidden="1" customHeight="1" x14ac:dyDescent="0.25">
      <c r="A73">
        <v>28</v>
      </c>
      <c r="B73" s="5">
        <v>2012170010081</v>
      </c>
      <c r="C73" s="6" t="s">
        <v>205</v>
      </c>
      <c r="D73" s="62" t="s">
        <v>206</v>
      </c>
      <c r="E73" s="330"/>
      <c r="F73" s="56">
        <v>300000000</v>
      </c>
      <c r="G73" s="56">
        <v>252416160</v>
      </c>
      <c r="H73" s="56">
        <v>0</v>
      </c>
      <c r="I73" s="29">
        <f t="shared" si="5"/>
        <v>0</v>
      </c>
      <c r="J73" s="41"/>
      <c r="K73" s="50" t="s">
        <v>468</v>
      </c>
      <c r="L73" s="43" t="s">
        <v>469</v>
      </c>
      <c r="M73" s="46">
        <f>+'[14]2012170010081'!$P$14</f>
        <v>75000000</v>
      </c>
      <c r="N73" s="46">
        <f>IF(K73=[12]Hoja1!$G$68,[12]Hoja1!$E$68,"OJO")</f>
        <v>0</v>
      </c>
      <c r="O73" s="44"/>
      <c r="P73" s="44"/>
    </row>
    <row r="74" spans="1:16" ht="39.950000000000003" hidden="1" customHeight="1" x14ac:dyDescent="0.25">
      <c r="A74">
        <v>28</v>
      </c>
      <c r="B74" s="5">
        <v>2012170010082</v>
      </c>
      <c r="C74" s="6" t="s">
        <v>207</v>
      </c>
      <c r="D74" s="60" t="s">
        <v>208</v>
      </c>
      <c r="E74" s="330"/>
      <c r="F74" s="56">
        <v>1717500000</v>
      </c>
      <c r="G74" s="56">
        <v>666499740</v>
      </c>
      <c r="H74" s="56">
        <v>161909740</v>
      </c>
      <c r="I74" s="29">
        <f t="shared" si="5"/>
        <v>0.24292543609994507</v>
      </c>
      <c r="J74" s="41"/>
      <c r="K74" s="50" t="s">
        <v>470</v>
      </c>
      <c r="L74" s="43" t="s">
        <v>471</v>
      </c>
      <c r="M74" s="46">
        <f>+'[14]2012170010082 '!$P$18</f>
        <v>429375000</v>
      </c>
      <c r="N74" s="46">
        <f>IF(K74=[12]Hoja1!$G$71,[12]Hoja1!$E$71,"OJO")</f>
        <v>0</v>
      </c>
      <c r="O74" s="44"/>
      <c r="P74" s="44"/>
    </row>
    <row r="75" spans="1:16" ht="39.950000000000003" hidden="1" customHeight="1" x14ac:dyDescent="0.25">
      <c r="A75">
        <v>28</v>
      </c>
      <c r="B75" s="5">
        <v>2012170010083</v>
      </c>
      <c r="C75" s="6" t="s">
        <v>209</v>
      </c>
      <c r="D75" s="62" t="s">
        <v>210</v>
      </c>
      <c r="E75" s="330"/>
      <c r="F75" s="56">
        <v>300000000</v>
      </c>
      <c r="G75" s="56">
        <v>300000000</v>
      </c>
      <c r="H75" s="56">
        <v>0</v>
      </c>
      <c r="I75" s="29">
        <f t="shared" si="5"/>
        <v>0</v>
      </c>
      <c r="J75" s="41"/>
      <c r="K75" s="50" t="s">
        <v>472</v>
      </c>
      <c r="L75" s="43" t="s">
        <v>473</v>
      </c>
      <c r="M75" s="46">
        <f>+'[14]2012170010083'!$P$13</f>
        <v>75000000</v>
      </c>
      <c r="N75" s="46">
        <f>IF(K75=[12]Hoja1!$G$74,[12]Hoja1!$E$74,"OJO")</f>
        <v>46</v>
      </c>
      <c r="O75" s="44"/>
      <c r="P75" s="44"/>
    </row>
    <row r="76" spans="1:16" ht="39.950000000000003" hidden="1" customHeight="1" x14ac:dyDescent="0.25">
      <c r="A76">
        <v>28</v>
      </c>
      <c r="B76" s="5">
        <v>2012170010084</v>
      </c>
      <c r="C76" s="6" t="s">
        <v>211</v>
      </c>
      <c r="D76" s="62" t="s">
        <v>212</v>
      </c>
      <c r="E76" s="330"/>
      <c r="F76" s="56">
        <v>1069813233</v>
      </c>
      <c r="G76" s="56">
        <v>731850822</v>
      </c>
      <c r="H76" s="56">
        <v>61853798</v>
      </c>
      <c r="I76" s="29">
        <f t="shared" si="5"/>
        <v>8.4516948182098234E-2</v>
      </c>
      <c r="J76" s="41"/>
      <c r="K76" s="50" t="s">
        <v>474</v>
      </c>
      <c r="L76" s="43" t="s">
        <v>475</v>
      </c>
      <c r="M76" s="46">
        <f>+'[14]2012170010084'!$P$20</f>
        <v>47500000</v>
      </c>
      <c r="N76" s="46">
        <f>IF(K76=[12]Hoja1!$G$75,[12]Hoja1!$E$75,"OJO")</f>
        <v>101587301587302</v>
      </c>
      <c r="O76" s="44"/>
      <c r="P76" s="44"/>
    </row>
    <row r="77" spans="1:16" ht="39.950000000000003" hidden="1" customHeight="1" x14ac:dyDescent="0.25">
      <c r="A77">
        <v>28</v>
      </c>
      <c r="B77" s="63">
        <v>2012170010089</v>
      </c>
      <c r="C77" s="64" t="s">
        <v>213</v>
      </c>
      <c r="D77" s="61" t="s">
        <v>214</v>
      </c>
      <c r="E77" s="330"/>
      <c r="F77" s="56">
        <v>4430414775</v>
      </c>
      <c r="G77" s="56">
        <v>4054293075</v>
      </c>
      <c r="H77" s="56">
        <v>4054293075</v>
      </c>
      <c r="I77" s="29">
        <f t="shared" si="5"/>
        <v>1</v>
      </c>
      <c r="J77" s="41"/>
      <c r="K77" s="50" t="s">
        <v>476</v>
      </c>
      <c r="L77" s="43" t="s">
        <v>477</v>
      </c>
      <c r="M77" s="46">
        <f>+'[14]2012170010089'!$P$13</f>
        <v>1243399930</v>
      </c>
      <c r="N77" s="46" t="str">
        <f>IF(K77=[12]Hoja1!$G$75,[12]Hoja1!$E$75,"OJO")</f>
        <v>OJO</v>
      </c>
      <c r="O77" s="44"/>
      <c r="P77" s="44"/>
    </row>
    <row r="78" spans="1:16" ht="39.950000000000003" hidden="1" customHeight="1" x14ac:dyDescent="0.25">
      <c r="A78">
        <v>28</v>
      </c>
      <c r="B78" s="5">
        <v>2012170010090</v>
      </c>
      <c r="C78" s="6" t="s">
        <v>215</v>
      </c>
      <c r="D78" s="62" t="s">
        <v>216</v>
      </c>
      <c r="E78" s="330"/>
      <c r="F78" s="56">
        <v>1694701540</v>
      </c>
      <c r="G78" s="56">
        <v>629001204</v>
      </c>
      <c r="H78" s="56">
        <v>529386293</v>
      </c>
      <c r="I78" s="29">
        <f t="shared" si="5"/>
        <v>0.84163001538547133</v>
      </c>
      <c r="J78" s="41"/>
      <c r="K78" s="50" t="s">
        <v>476</v>
      </c>
      <c r="L78" s="43" t="s">
        <v>477</v>
      </c>
      <c r="M78" s="46">
        <f>+'[14]2012170010090'!$P$18</f>
        <v>452251352.25</v>
      </c>
      <c r="N78" s="46" t="str">
        <f>IF(K78=[12]Hoja1!$G$75,[12]Hoja1!$E$75,"OJO")</f>
        <v>OJO</v>
      </c>
      <c r="O78" s="44"/>
      <c r="P78" s="44"/>
    </row>
    <row r="79" spans="1:16" ht="39.950000000000003" hidden="1" customHeight="1" x14ac:dyDescent="0.25">
      <c r="A79">
        <v>28</v>
      </c>
      <c r="B79" s="5">
        <v>2012170010091</v>
      </c>
      <c r="C79" s="6" t="s">
        <v>217</v>
      </c>
      <c r="D79" s="62" t="s">
        <v>218</v>
      </c>
      <c r="E79" s="330"/>
      <c r="F79" s="56">
        <v>120727110736</v>
      </c>
      <c r="G79" s="56">
        <v>55297347779</v>
      </c>
      <c r="H79" s="56">
        <v>53345525136</v>
      </c>
      <c r="I79" s="29">
        <f t="shared" si="5"/>
        <v>0.96470314180707895</v>
      </c>
      <c r="J79" s="41"/>
      <c r="K79" s="50" t="s">
        <v>476</v>
      </c>
      <c r="L79" s="43" t="s">
        <v>477</v>
      </c>
      <c r="M79" s="46">
        <f>+'[14]2012170010091'!$P$57</f>
        <v>14162500</v>
      </c>
      <c r="N79" s="46" t="str">
        <f>IF(K79=[12]Hoja1!$G$75,[12]Hoja1!$E$75,"OJO")</f>
        <v>OJO</v>
      </c>
      <c r="O79" s="44"/>
      <c r="P79" s="44"/>
    </row>
    <row r="80" spans="1:16" ht="39.950000000000003" hidden="1" customHeight="1" x14ac:dyDescent="0.25">
      <c r="A80">
        <v>28</v>
      </c>
      <c r="B80" s="63">
        <v>2012170010092</v>
      </c>
      <c r="C80" s="64" t="s">
        <v>219</v>
      </c>
      <c r="D80" s="59" t="s">
        <v>220</v>
      </c>
      <c r="E80" s="330"/>
      <c r="F80" s="56">
        <v>2066869950</v>
      </c>
      <c r="G80" s="56">
        <v>1295000000</v>
      </c>
      <c r="H80" s="56">
        <v>283919499</v>
      </c>
      <c r="I80" s="29">
        <f t="shared" si="5"/>
        <v>0.21924285637065638</v>
      </c>
      <c r="J80" s="41"/>
      <c r="K80" s="50" t="s">
        <v>478</v>
      </c>
      <c r="L80" s="43" t="s">
        <v>479</v>
      </c>
      <c r="M80" s="46">
        <f>+'[14]2012170010092 '!$P$23</f>
        <v>516717487.5</v>
      </c>
      <c r="N80" s="46">
        <f>IF(K80=[12]Hoja1!$G$83,[12]Hoja1!$E$83,"OJO")</f>
        <v>100</v>
      </c>
      <c r="O80" s="44"/>
      <c r="P80" s="44"/>
    </row>
    <row r="81" spans="1:16" s="26" customFormat="1" ht="39.950000000000003" hidden="1" customHeight="1" x14ac:dyDescent="0.25">
      <c r="A81" s="23">
        <v>28</v>
      </c>
      <c r="B81" s="63">
        <v>2012170010048</v>
      </c>
      <c r="C81" s="64">
        <v>48</v>
      </c>
      <c r="D81" s="59" t="s">
        <v>222</v>
      </c>
      <c r="E81" s="330"/>
      <c r="F81" s="56">
        <v>12571842317</v>
      </c>
      <c r="G81" s="56">
        <v>4150034800</v>
      </c>
      <c r="H81" s="56">
        <v>1815023300</v>
      </c>
      <c r="I81" s="29">
        <f t="shared" si="5"/>
        <v>0.43735134462004993</v>
      </c>
      <c r="J81" s="42"/>
      <c r="K81" s="50" t="s">
        <v>480</v>
      </c>
      <c r="L81" s="43" t="s">
        <v>481</v>
      </c>
      <c r="M81" s="46">
        <f>+'[14]2012170010048'!$P$19</f>
        <v>2496914261.25</v>
      </c>
      <c r="N81" s="46">
        <f>IF(K81=[12]Hoja1!$G$238,[12]Hoja1!$E$238,"OJO")</f>
        <v>30908</v>
      </c>
      <c r="O81" s="55"/>
      <c r="P81" s="55"/>
    </row>
    <row r="82" spans="1:16" ht="39.950000000000003" hidden="1" customHeight="1" x14ac:dyDescent="0.25">
      <c r="A82">
        <v>28</v>
      </c>
      <c r="B82" s="5">
        <v>2012170010093</v>
      </c>
      <c r="C82" s="6" t="s">
        <v>223</v>
      </c>
      <c r="D82" s="60" t="s">
        <v>224</v>
      </c>
      <c r="E82" s="330"/>
      <c r="F82" s="56">
        <v>2283976292</v>
      </c>
      <c r="G82" s="56">
        <v>1298574502</v>
      </c>
      <c r="H82" s="56">
        <v>1298574502</v>
      </c>
      <c r="I82" s="29">
        <f t="shared" si="5"/>
        <v>1</v>
      </c>
      <c r="J82" s="41"/>
      <c r="K82" s="50" t="s">
        <v>484</v>
      </c>
      <c r="L82" s="43" t="s">
        <v>485</v>
      </c>
      <c r="M82" s="46">
        <f>+'[14]2012170010093'!$P$13</f>
        <v>514500000</v>
      </c>
      <c r="N82" s="46">
        <f>IF(K82=[12]Hoja1!$G$88,[12]Hoja1!$E$88,"OJO")</f>
        <v>2180</v>
      </c>
      <c r="O82" s="44"/>
      <c r="P82" s="44"/>
    </row>
    <row r="83" spans="1:16" ht="39.950000000000003" hidden="1" customHeight="1" x14ac:dyDescent="0.25">
      <c r="A83">
        <v>28</v>
      </c>
      <c r="B83" s="5">
        <v>2012170010088</v>
      </c>
      <c r="C83" s="6" t="s">
        <v>225</v>
      </c>
      <c r="D83" s="60" t="s">
        <v>226</v>
      </c>
      <c r="E83" s="330"/>
      <c r="F83" s="56">
        <v>100000000</v>
      </c>
      <c r="G83" s="56">
        <v>42500000</v>
      </c>
      <c r="H83" s="56">
        <v>42500000</v>
      </c>
      <c r="I83" s="29">
        <f t="shared" si="5"/>
        <v>1</v>
      </c>
      <c r="J83" s="41"/>
      <c r="K83" s="50" t="s">
        <v>482</v>
      </c>
      <c r="L83" s="43" t="s">
        <v>483</v>
      </c>
      <c r="M83" s="46">
        <f>+'[14]2012170010088'!$P$13</f>
        <v>25000000</v>
      </c>
      <c r="N83" s="46" t="str">
        <f>IF(K83=[12]Hoja1!$G$88,[12]Hoja1!$E$88,"OJO")</f>
        <v>OJO</v>
      </c>
      <c r="O83" s="44"/>
      <c r="P83" s="44"/>
    </row>
    <row r="84" spans="1:16" ht="39.950000000000003" hidden="1" customHeight="1" x14ac:dyDescent="0.25">
      <c r="A84">
        <v>28</v>
      </c>
      <c r="B84" s="63">
        <v>2012170010095</v>
      </c>
      <c r="C84" s="64" t="s">
        <v>227</v>
      </c>
      <c r="D84" s="61" t="s">
        <v>228</v>
      </c>
      <c r="E84" s="330"/>
      <c r="F84" s="56">
        <v>170000000</v>
      </c>
      <c r="G84" s="56">
        <v>10727428</v>
      </c>
      <c r="H84" s="56">
        <v>6705085</v>
      </c>
      <c r="I84" s="29">
        <f t="shared" si="5"/>
        <v>0.62504124940293238</v>
      </c>
      <c r="J84" s="41"/>
      <c r="K84" s="50" t="s">
        <v>486</v>
      </c>
      <c r="L84" s="43" t="s">
        <v>487</v>
      </c>
      <c r="M84" s="46">
        <f>+'[14]2012170010095'!$P$15</f>
        <v>5000000</v>
      </c>
      <c r="N84" s="46">
        <f>IF(K84=[12]Hoja1!$G$89,[12]Hoja1!$E$89,"OJO")</f>
        <v>100</v>
      </c>
      <c r="O84" s="44"/>
      <c r="P84" s="44"/>
    </row>
    <row r="85" spans="1:16" ht="39.950000000000003" hidden="1" customHeight="1" x14ac:dyDescent="0.25">
      <c r="A85">
        <v>28</v>
      </c>
      <c r="B85" s="5">
        <v>2012170010096</v>
      </c>
      <c r="C85" s="6" t="s">
        <v>229</v>
      </c>
      <c r="D85" s="62" t="s">
        <v>230</v>
      </c>
      <c r="E85" s="330"/>
      <c r="F85" s="56">
        <v>50000000</v>
      </c>
      <c r="G85" s="56">
        <v>0</v>
      </c>
      <c r="H85" s="56">
        <v>0</v>
      </c>
      <c r="I85" s="29">
        <v>0</v>
      </c>
      <c r="J85" s="41"/>
      <c r="K85" s="50" t="s">
        <v>488</v>
      </c>
      <c r="L85" s="43" t="s">
        <v>489</v>
      </c>
      <c r="M85" s="46">
        <f>+'[14]2012170010096'!$P$13</f>
        <v>10000000</v>
      </c>
      <c r="N85" s="46">
        <f>IF(K85=[12]Hoja1!$G$642,[12]Hoja1!$E$642,"OJO")</f>
        <v>0</v>
      </c>
      <c r="O85" s="44"/>
      <c r="P85" s="44"/>
    </row>
    <row r="86" spans="1:16" ht="39.950000000000003" hidden="1" customHeight="1" x14ac:dyDescent="0.25">
      <c r="A86">
        <v>29</v>
      </c>
      <c r="B86" s="63">
        <v>2012170010021</v>
      </c>
      <c r="C86" s="64" t="s">
        <v>231</v>
      </c>
      <c r="D86" s="61" t="s">
        <v>232</v>
      </c>
      <c r="E86" s="311" t="s">
        <v>233</v>
      </c>
      <c r="F86" s="56">
        <v>379000000</v>
      </c>
      <c r="G86" s="56">
        <v>307938270</v>
      </c>
      <c r="H86" s="56">
        <v>90101647</v>
      </c>
      <c r="I86" s="29">
        <f t="shared" si="5"/>
        <v>0.29259645772511483</v>
      </c>
      <c r="J86" s="41"/>
      <c r="K86" s="50" t="s">
        <v>490</v>
      </c>
      <c r="L86" s="43" t="s">
        <v>491</v>
      </c>
      <c r="M86" s="46">
        <f>+'[15]21'!$P$23</f>
        <v>118000000</v>
      </c>
      <c r="N86" s="46">
        <f>IF(K86=[12]Hoja1!$G$27,[12]Hoja1!$E$27,"OJO")</f>
        <v>358760429082241</v>
      </c>
      <c r="O86" s="44"/>
      <c r="P86" s="44"/>
    </row>
    <row r="87" spans="1:16" ht="39.950000000000003" hidden="1" customHeight="1" x14ac:dyDescent="0.25">
      <c r="A87">
        <v>29</v>
      </c>
      <c r="B87" s="5">
        <v>2012170010019</v>
      </c>
      <c r="C87" s="6" t="s">
        <v>234</v>
      </c>
      <c r="D87" s="62" t="s">
        <v>235</v>
      </c>
      <c r="E87" s="311"/>
      <c r="F87" s="56">
        <v>756000000</v>
      </c>
      <c r="G87" s="56">
        <v>0</v>
      </c>
      <c r="H87" s="56">
        <v>0</v>
      </c>
      <c r="I87" s="29">
        <v>0</v>
      </c>
      <c r="J87" s="41"/>
      <c r="K87" s="50" t="s">
        <v>492</v>
      </c>
      <c r="L87" s="43" t="s">
        <v>493</v>
      </c>
      <c r="M87" s="46">
        <f>+'[15]19'!$Q$17</f>
        <v>0</v>
      </c>
      <c r="N87" s="46">
        <f>IF(K87=[12]Hoja1!$G$33,[12]Hoja1!$E$33,"OJO")</f>
        <v>0</v>
      </c>
      <c r="O87" s="44"/>
      <c r="P87" s="44"/>
    </row>
    <row r="88" spans="1:16" ht="39.950000000000003" hidden="1" customHeight="1" x14ac:dyDescent="0.25">
      <c r="A88">
        <v>29</v>
      </c>
      <c r="B88" s="5">
        <v>2012170010020</v>
      </c>
      <c r="C88" s="6" t="s">
        <v>236</v>
      </c>
      <c r="D88" s="62" t="s">
        <v>237</v>
      </c>
      <c r="E88" s="311"/>
      <c r="F88" s="56">
        <v>80000000</v>
      </c>
      <c r="G88" s="56">
        <v>77144137</v>
      </c>
      <c r="H88" s="56">
        <v>33503161</v>
      </c>
      <c r="I88" s="29">
        <f t="shared" si="5"/>
        <v>0.43429302994211988</v>
      </c>
      <c r="J88" s="41"/>
      <c r="K88" s="50" t="s">
        <v>518</v>
      </c>
      <c r="L88" s="43" t="s">
        <v>519</v>
      </c>
      <c r="M88" s="46">
        <f>+'[15]20'!$P$14</f>
        <v>20000000</v>
      </c>
      <c r="N88" s="46">
        <f>IF(K88=[12]Hoja1!$G$36,[12]Hoja1!$E$36,"OJO")</f>
        <v>28543</v>
      </c>
      <c r="O88" s="44"/>
      <c r="P88" s="44"/>
    </row>
    <row r="89" spans="1:16" ht="39.950000000000003" hidden="1" customHeight="1" x14ac:dyDescent="0.25">
      <c r="A89">
        <v>29</v>
      </c>
      <c r="B89" s="63">
        <v>2012170010022</v>
      </c>
      <c r="C89" s="64" t="s">
        <v>238</v>
      </c>
      <c r="D89" s="61" t="s">
        <v>239</v>
      </c>
      <c r="E89" s="311"/>
      <c r="F89" s="56">
        <v>80000000</v>
      </c>
      <c r="G89" s="56">
        <v>80000000</v>
      </c>
      <c r="H89" s="56">
        <v>20000000</v>
      </c>
      <c r="I89" s="29">
        <f t="shared" si="5"/>
        <v>0.25</v>
      </c>
      <c r="J89" s="41"/>
      <c r="K89" s="50" t="s">
        <v>494</v>
      </c>
      <c r="L89" s="43" t="s">
        <v>495</v>
      </c>
      <c r="M89" s="46">
        <f>+'[15]22'!$P$14</f>
        <v>0</v>
      </c>
      <c r="N89" s="46">
        <f>IF(K89=[12]Hoja1!$G$37,[12]Hoja1!$E$37,"OJO")</f>
        <v>105</v>
      </c>
      <c r="O89" s="44"/>
      <c r="P89" s="44"/>
    </row>
    <row r="90" spans="1:16" ht="39.950000000000003" hidden="1" customHeight="1" x14ac:dyDescent="0.25">
      <c r="A90">
        <v>29</v>
      </c>
      <c r="B90" s="5">
        <v>2012170010023</v>
      </c>
      <c r="C90" s="6" t="s">
        <v>240</v>
      </c>
      <c r="D90" s="62" t="s">
        <v>241</v>
      </c>
      <c r="E90" s="311"/>
      <c r="F90" s="56">
        <v>50000000</v>
      </c>
      <c r="G90" s="56">
        <v>0</v>
      </c>
      <c r="H90" s="56">
        <v>0</v>
      </c>
      <c r="I90" s="29">
        <v>0</v>
      </c>
      <c r="J90" s="41"/>
      <c r="K90" s="50" t="s">
        <v>496</v>
      </c>
      <c r="L90" s="43" t="s">
        <v>497</v>
      </c>
      <c r="M90" s="46">
        <f>+'[15]23'!$P$14</f>
        <v>0</v>
      </c>
      <c r="N90" s="46" t="str">
        <f>IF(K90=[12]Hoja1!$G$37,[12]Hoja1!$E$37,"OJO")</f>
        <v>OJO</v>
      </c>
      <c r="O90" s="44"/>
      <c r="P90" s="44"/>
    </row>
    <row r="91" spans="1:16" ht="39.950000000000003" hidden="1" customHeight="1" x14ac:dyDescent="0.25">
      <c r="A91">
        <v>29</v>
      </c>
      <c r="B91" s="5">
        <v>2012170010028</v>
      </c>
      <c r="C91" s="74" t="s">
        <v>600</v>
      </c>
      <c r="D91" s="65" t="s">
        <v>601</v>
      </c>
      <c r="E91" s="311"/>
      <c r="F91" s="66">
        <v>100000000</v>
      </c>
      <c r="G91" s="66">
        <v>0</v>
      </c>
      <c r="H91" s="66">
        <v>0</v>
      </c>
      <c r="I91" s="29">
        <v>0</v>
      </c>
      <c r="J91" s="41"/>
      <c r="K91" s="50"/>
      <c r="L91" s="43"/>
      <c r="M91" s="46"/>
      <c r="N91" s="46"/>
      <c r="O91" s="44"/>
      <c r="P91" s="44"/>
    </row>
    <row r="92" spans="1:16" ht="39.950000000000003" hidden="1" customHeight="1" x14ac:dyDescent="0.25">
      <c r="A92">
        <v>29</v>
      </c>
      <c r="B92" s="5">
        <v>2012170010029</v>
      </c>
      <c r="C92" s="6" t="s">
        <v>242</v>
      </c>
      <c r="D92" s="62" t="s">
        <v>243</v>
      </c>
      <c r="E92" s="311"/>
      <c r="F92" s="56">
        <v>1435237657</v>
      </c>
      <c r="G92" s="56">
        <v>694760500</v>
      </c>
      <c r="H92" s="56">
        <v>429303859</v>
      </c>
      <c r="I92" s="29">
        <f t="shared" ref="I92:I108" si="6">+H92/G92</f>
        <v>0.61791633087949016</v>
      </c>
      <c r="J92" s="41"/>
      <c r="K92" s="50" t="s">
        <v>498</v>
      </c>
      <c r="L92" s="43" t="s">
        <v>499</v>
      </c>
      <c r="M92" s="46">
        <f>+'[15]29'!$P$14</f>
        <v>300000000</v>
      </c>
      <c r="N92" s="46">
        <f>IF(K92=[12]Hoja1!$G$44,[12]Hoja1!$E$44,"OJO")</f>
        <v>350</v>
      </c>
      <c r="O92" s="44"/>
      <c r="P92" s="44"/>
    </row>
    <row r="93" spans="1:16" ht="39.950000000000003" hidden="1" customHeight="1" x14ac:dyDescent="0.25">
      <c r="A93">
        <v>29</v>
      </c>
      <c r="B93" s="5">
        <v>2012170010030</v>
      </c>
      <c r="C93" s="6" t="s">
        <v>244</v>
      </c>
      <c r="D93" s="62" t="s">
        <v>245</v>
      </c>
      <c r="E93" s="311"/>
      <c r="F93" s="56">
        <v>3348887865</v>
      </c>
      <c r="G93" s="56">
        <v>1016975000</v>
      </c>
      <c r="H93" s="56">
        <v>300038400</v>
      </c>
      <c r="I93" s="29">
        <f t="shared" si="6"/>
        <v>0.29503026131419158</v>
      </c>
      <c r="J93" s="41"/>
      <c r="K93" s="50" t="s">
        <v>498</v>
      </c>
      <c r="L93" s="43" t="s">
        <v>499</v>
      </c>
      <c r="M93" s="46">
        <f>+'[15]30'!$P$16</f>
        <v>208811429</v>
      </c>
      <c r="N93" s="46">
        <f>IF(K93=[12]Hoja1!$G$44,[12]Hoja1!$E$44,"OJO")</f>
        <v>350</v>
      </c>
      <c r="O93" s="44"/>
      <c r="P93" s="44"/>
    </row>
    <row r="94" spans="1:16" ht="39.950000000000003" hidden="1" customHeight="1" x14ac:dyDescent="0.25">
      <c r="A94">
        <v>29</v>
      </c>
      <c r="B94" s="63">
        <v>2012170010031</v>
      </c>
      <c r="C94" s="64" t="s">
        <v>246</v>
      </c>
      <c r="D94" s="61" t="s">
        <v>247</v>
      </c>
      <c r="E94" s="311"/>
      <c r="F94" s="56">
        <v>500000000</v>
      </c>
      <c r="G94" s="56">
        <v>385731220</v>
      </c>
      <c r="H94" s="56">
        <v>44797000</v>
      </c>
      <c r="I94" s="29">
        <f t="shared" si="6"/>
        <v>0.11613527160181641</v>
      </c>
      <c r="J94" s="41"/>
      <c r="K94" s="50" t="s">
        <v>500</v>
      </c>
      <c r="L94" s="43" t="s">
        <v>501</v>
      </c>
      <c r="M94" s="46">
        <f>+'[15]31'!$P$14</f>
        <v>200000000</v>
      </c>
      <c r="N94" s="46">
        <f>IF(K94=[12]Hoja1!$G$45,[12]Hoja1!$E$45,"OJO")</f>
        <v>0</v>
      </c>
      <c r="O94" s="44"/>
      <c r="P94" s="44"/>
    </row>
    <row r="95" spans="1:16" ht="39.950000000000003" hidden="1" customHeight="1" x14ac:dyDescent="0.25">
      <c r="A95">
        <v>29</v>
      </c>
      <c r="B95" s="63">
        <v>2012170010032</v>
      </c>
      <c r="C95" s="64" t="s">
        <v>248</v>
      </c>
      <c r="D95" s="61" t="s">
        <v>249</v>
      </c>
      <c r="E95" s="311"/>
      <c r="F95" s="56">
        <v>355000000</v>
      </c>
      <c r="G95" s="56">
        <v>172599007</v>
      </c>
      <c r="H95" s="56">
        <v>67650294</v>
      </c>
      <c r="I95" s="29">
        <f t="shared" si="6"/>
        <v>0.39195065589224393</v>
      </c>
      <c r="J95" s="41"/>
      <c r="K95" s="50" t="s">
        <v>502</v>
      </c>
      <c r="L95" s="43" t="s">
        <v>503</v>
      </c>
      <c r="M95" s="46">
        <f>+'[15]32'!$P$20</f>
        <v>15000000</v>
      </c>
      <c r="N95" s="46">
        <f>IF(K95=[12]Hoja1!$G$47,[12]Hoja1!$E$47,"OJO")</f>
        <v>0</v>
      </c>
      <c r="O95" s="44"/>
      <c r="P95" s="44"/>
    </row>
    <row r="96" spans="1:16" ht="39.950000000000003" hidden="1" customHeight="1" x14ac:dyDescent="0.25">
      <c r="A96">
        <v>29</v>
      </c>
      <c r="B96" s="5">
        <v>2012170010144</v>
      </c>
      <c r="C96" s="6">
        <v>144</v>
      </c>
      <c r="D96" s="62" t="s">
        <v>250</v>
      </c>
      <c r="E96" s="311"/>
      <c r="F96" s="56">
        <v>33000000</v>
      </c>
      <c r="G96" s="56">
        <v>28050000</v>
      </c>
      <c r="H96" s="56">
        <v>6000000</v>
      </c>
      <c r="I96" s="29">
        <f t="shared" si="6"/>
        <v>0.21390374331550802</v>
      </c>
      <c r="J96" s="41"/>
      <c r="K96" s="50" t="s">
        <v>520</v>
      </c>
      <c r="L96" s="43" t="s">
        <v>521</v>
      </c>
      <c r="M96" s="47"/>
      <c r="N96" s="46">
        <f>IF(K96=[12]Hoja1!$G$263,[12]Hoja1!$E$263,"OJO")</f>
        <v>0</v>
      </c>
      <c r="O96" s="44"/>
      <c r="P96" s="44"/>
    </row>
    <row r="97" spans="1:16" ht="39.950000000000003" hidden="1" customHeight="1" x14ac:dyDescent="0.25">
      <c r="A97">
        <v>29</v>
      </c>
      <c r="B97" s="5">
        <v>2012170010007</v>
      </c>
      <c r="C97" s="6" t="s">
        <v>168</v>
      </c>
      <c r="D97" s="62" t="s">
        <v>169</v>
      </c>
      <c r="E97" s="311"/>
      <c r="F97" s="56">
        <v>226000000</v>
      </c>
      <c r="G97" s="56">
        <v>139140101</v>
      </c>
      <c r="H97" s="56">
        <v>9764217</v>
      </c>
      <c r="I97" s="29">
        <f t="shared" si="6"/>
        <v>7.0175434183420635E-2</v>
      </c>
      <c r="J97" s="41"/>
      <c r="K97" s="50" t="s">
        <v>436</v>
      </c>
      <c r="L97" s="43" t="s">
        <v>437</v>
      </c>
      <c r="M97" s="46">
        <f>+'[15]07(2)'!$P$23</f>
        <v>302500000</v>
      </c>
      <c r="N97" s="46">
        <f>IF(K97=[12]Hoja1!$G$293,[12]Hoja1!$E$293,"OJO")</f>
        <v>0</v>
      </c>
      <c r="O97" s="44"/>
      <c r="P97" s="44"/>
    </row>
    <row r="98" spans="1:16" ht="39.950000000000003" hidden="1" customHeight="1" x14ac:dyDescent="0.25">
      <c r="A98">
        <v>29</v>
      </c>
      <c r="B98" s="59">
        <v>2012170010113</v>
      </c>
      <c r="C98" s="59" t="s">
        <v>320</v>
      </c>
      <c r="D98" s="61" t="s">
        <v>321</v>
      </c>
      <c r="E98" s="311"/>
      <c r="F98" s="56">
        <v>250000000</v>
      </c>
      <c r="G98" s="56">
        <v>212500000</v>
      </c>
      <c r="H98" s="56">
        <v>145507490</v>
      </c>
      <c r="I98" s="29">
        <f t="shared" si="6"/>
        <v>0.68474112941176468</v>
      </c>
      <c r="J98" s="41"/>
      <c r="K98" s="50" t="s">
        <v>522</v>
      </c>
      <c r="L98" s="43" t="s">
        <v>523</v>
      </c>
      <c r="M98" s="47"/>
      <c r="N98" s="46">
        <f>IF(K98=[12]Hoja1!$G$246,[12]Hoja1!$E$246,"OJO")</f>
        <v>10</v>
      </c>
      <c r="O98" s="44"/>
      <c r="P98" s="44"/>
    </row>
    <row r="99" spans="1:16" ht="39.950000000000003" hidden="1" customHeight="1" x14ac:dyDescent="0.25">
      <c r="A99">
        <v>29</v>
      </c>
      <c r="B99" s="60">
        <v>2012170010112</v>
      </c>
      <c r="C99" s="60" t="s">
        <v>322</v>
      </c>
      <c r="D99" s="62" t="s">
        <v>323</v>
      </c>
      <c r="E99" s="311"/>
      <c r="F99" s="56">
        <v>528118699</v>
      </c>
      <c r="G99" s="56">
        <v>366991364</v>
      </c>
      <c r="H99" s="56">
        <v>342991364</v>
      </c>
      <c r="I99" s="29">
        <f t="shared" si="6"/>
        <v>0.93460336576203462</v>
      </c>
      <c r="J99" s="41"/>
      <c r="K99" s="50" t="s">
        <v>506</v>
      </c>
      <c r="L99" s="43" t="s">
        <v>507</v>
      </c>
      <c r="M99" s="47"/>
      <c r="N99" s="46">
        <f>IF(K99=[12]Hoja1!$G$249,[12]Hoja1!$E$249,"OJO")</f>
        <v>0</v>
      </c>
      <c r="O99" s="44"/>
      <c r="P99" s="44"/>
    </row>
    <row r="100" spans="1:16" ht="39.950000000000003" hidden="1" customHeight="1" x14ac:dyDescent="0.25">
      <c r="A100">
        <v>29</v>
      </c>
      <c r="B100" s="60">
        <v>2012170010109</v>
      </c>
      <c r="C100" s="60" t="s">
        <v>324</v>
      </c>
      <c r="D100" s="62" t="s">
        <v>325</v>
      </c>
      <c r="E100" s="311"/>
      <c r="F100" s="56">
        <v>15000000</v>
      </c>
      <c r="G100" s="56">
        <v>12750000</v>
      </c>
      <c r="H100" s="56">
        <v>12750000</v>
      </c>
      <c r="I100" s="29">
        <f t="shared" si="6"/>
        <v>1</v>
      </c>
      <c r="J100" s="41"/>
      <c r="K100" s="50" t="s">
        <v>508</v>
      </c>
      <c r="L100" s="43" t="s">
        <v>509</v>
      </c>
      <c r="M100" s="47"/>
      <c r="N100" s="46">
        <f>IF(K100=[12]Hoja1!$G$251,[12]Hoja1!$E$251,"OJO")</f>
        <v>0</v>
      </c>
      <c r="O100" s="44"/>
      <c r="P100" s="44"/>
    </row>
    <row r="101" spans="1:16" ht="39.950000000000003" hidden="1" customHeight="1" x14ac:dyDescent="0.25">
      <c r="A101">
        <v>29</v>
      </c>
      <c r="B101" s="59">
        <v>2012170010110</v>
      </c>
      <c r="C101" s="59" t="s">
        <v>326</v>
      </c>
      <c r="D101" s="61" t="s">
        <v>327</v>
      </c>
      <c r="E101" s="311"/>
      <c r="F101" s="56">
        <v>1440000000</v>
      </c>
      <c r="G101" s="56">
        <v>1224000000</v>
      </c>
      <c r="H101" s="56">
        <v>580000000</v>
      </c>
      <c r="I101" s="29">
        <f t="shared" si="6"/>
        <v>0.47385620915032678</v>
      </c>
      <c r="J101" s="41"/>
      <c r="K101" s="50" t="s">
        <v>508</v>
      </c>
      <c r="L101" s="43" t="s">
        <v>509</v>
      </c>
      <c r="M101" s="47"/>
      <c r="N101" s="46">
        <f>IF(K101=[12]Hoja1!$G$251,[12]Hoja1!$E$251,"OJO")</f>
        <v>0</v>
      </c>
      <c r="O101" s="44"/>
      <c r="P101" s="44"/>
    </row>
    <row r="102" spans="1:16" ht="39.950000000000003" hidden="1" customHeight="1" x14ac:dyDescent="0.25">
      <c r="A102">
        <v>29</v>
      </c>
      <c r="B102" s="60">
        <v>2012170010107</v>
      </c>
      <c r="C102" s="60" t="s">
        <v>328</v>
      </c>
      <c r="D102" s="62" t="s">
        <v>329</v>
      </c>
      <c r="E102" s="311"/>
      <c r="F102" s="56">
        <v>15000000</v>
      </c>
      <c r="G102" s="56">
        <v>12750000</v>
      </c>
      <c r="H102" s="56">
        <v>0</v>
      </c>
      <c r="I102" s="29">
        <f t="shared" si="6"/>
        <v>0</v>
      </c>
      <c r="J102" s="41"/>
      <c r="K102" s="50" t="s">
        <v>508</v>
      </c>
      <c r="L102" s="43" t="s">
        <v>509</v>
      </c>
      <c r="M102" s="47"/>
      <c r="N102" s="46">
        <f>IF(K102=[12]Hoja1!$G$251,[12]Hoja1!$E$251,"OJO")</f>
        <v>0</v>
      </c>
      <c r="O102" s="44"/>
      <c r="P102" s="44"/>
    </row>
    <row r="103" spans="1:16" ht="39.950000000000003" hidden="1" customHeight="1" x14ac:dyDescent="0.25">
      <c r="A103">
        <v>29</v>
      </c>
      <c r="B103" s="59">
        <v>2012170010115</v>
      </c>
      <c r="C103" s="59" t="s">
        <v>330</v>
      </c>
      <c r="D103" s="61" t="s">
        <v>331</v>
      </c>
      <c r="E103" s="311"/>
      <c r="F103" s="56">
        <v>875000000</v>
      </c>
      <c r="G103" s="56">
        <v>698750000</v>
      </c>
      <c r="H103" s="56">
        <v>464826086</v>
      </c>
      <c r="I103" s="29">
        <f t="shared" si="6"/>
        <v>0.66522516779964225</v>
      </c>
      <c r="J103" s="41"/>
      <c r="K103" s="50" t="s">
        <v>510</v>
      </c>
      <c r="L103" s="43" t="s">
        <v>511</v>
      </c>
      <c r="M103" s="47"/>
      <c r="N103" s="46">
        <f>IF(K103=[12]Hoja1!$G$253,[12]Hoja1!$E$253,"OJO")</f>
        <v>0</v>
      </c>
      <c r="O103" s="44"/>
      <c r="P103" s="44"/>
    </row>
    <row r="104" spans="1:16" ht="39.950000000000003" hidden="1" customHeight="1" x14ac:dyDescent="0.25">
      <c r="A104">
        <v>29</v>
      </c>
      <c r="B104" s="60">
        <v>2012170010111</v>
      </c>
      <c r="C104" s="60" t="s">
        <v>332</v>
      </c>
      <c r="D104" s="62" t="s">
        <v>333</v>
      </c>
      <c r="E104" s="311"/>
      <c r="F104" s="56">
        <v>25000000</v>
      </c>
      <c r="G104" s="56">
        <v>21250000</v>
      </c>
      <c r="H104" s="56">
        <v>14112000</v>
      </c>
      <c r="I104" s="29">
        <f t="shared" si="6"/>
        <v>0.66409411764705883</v>
      </c>
      <c r="J104" s="41"/>
      <c r="K104" s="50" t="s">
        <v>512</v>
      </c>
      <c r="L104" s="43" t="s">
        <v>513</v>
      </c>
      <c r="M104" s="47"/>
      <c r="N104" s="46">
        <f>IF(K104=[12]Hoja1!$G$261,[12]Hoja1!$E$261,"OJO")</f>
        <v>4</v>
      </c>
      <c r="O104" s="44"/>
      <c r="P104" s="44"/>
    </row>
    <row r="105" spans="1:16" ht="39.950000000000003" hidden="1" customHeight="1" x14ac:dyDescent="0.25">
      <c r="A105">
        <v>29</v>
      </c>
      <c r="B105" s="59">
        <v>2012170010114</v>
      </c>
      <c r="C105" s="59" t="s">
        <v>334</v>
      </c>
      <c r="D105" s="61" t="s">
        <v>335</v>
      </c>
      <c r="E105" s="311"/>
      <c r="F105" s="56">
        <v>300000000</v>
      </c>
      <c r="G105" s="56">
        <v>300000000</v>
      </c>
      <c r="H105" s="56">
        <v>139102000</v>
      </c>
      <c r="I105" s="29">
        <f t="shared" si="6"/>
        <v>0.46367333333333333</v>
      </c>
      <c r="J105" s="41"/>
      <c r="K105" s="50" t="s">
        <v>514</v>
      </c>
      <c r="L105" s="43" t="s">
        <v>515</v>
      </c>
      <c r="M105" s="47"/>
      <c r="N105" s="46">
        <f>IF(K105=[12]Hoja1!$G$267,[12]Hoja1!$E$267,"OJO")</f>
        <v>1</v>
      </c>
      <c r="O105" s="44"/>
      <c r="P105" s="44"/>
    </row>
    <row r="106" spans="1:16" ht="39.950000000000003" hidden="1" customHeight="1" x14ac:dyDescent="0.25">
      <c r="A106">
        <v>29</v>
      </c>
      <c r="B106" s="59">
        <v>2012170010108</v>
      </c>
      <c r="C106" s="59" t="s">
        <v>336</v>
      </c>
      <c r="D106" s="61" t="s">
        <v>337</v>
      </c>
      <c r="E106" s="311"/>
      <c r="F106" s="56">
        <v>1655000000</v>
      </c>
      <c r="G106" s="56">
        <v>1406750000</v>
      </c>
      <c r="H106" s="56">
        <v>1234270000</v>
      </c>
      <c r="I106" s="29">
        <f t="shared" si="6"/>
        <v>0.87739114981339972</v>
      </c>
      <c r="J106" s="41"/>
      <c r="K106" s="50" t="s">
        <v>516</v>
      </c>
      <c r="L106" s="43" t="s">
        <v>517</v>
      </c>
      <c r="M106" s="47"/>
      <c r="N106" s="46">
        <f>IF(K106=[12]Hoja1!$G$278,[12]Hoja1!$E$278,"OJO")</f>
        <v>2777</v>
      </c>
      <c r="O106" s="44"/>
      <c r="P106" s="44"/>
    </row>
    <row r="107" spans="1:16" ht="39.950000000000003" hidden="1" customHeight="1" x14ac:dyDescent="0.25">
      <c r="A107">
        <v>29</v>
      </c>
      <c r="B107" s="59">
        <v>2012170010116</v>
      </c>
      <c r="C107" s="59" t="s">
        <v>338</v>
      </c>
      <c r="D107" s="61" t="s">
        <v>339</v>
      </c>
      <c r="E107" s="311"/>
      <c r="F107" s="56">
        <v>624000000</v>
      </c>
      <c r="G107" s="56">
        <v>519400000</v>
      </c>
      <c r="H107" s="56">
        <v>250054540</v>
      </c>
      <c r="I107" s="29">
        <f t="shared" si="6"/>
        <v>0.48142961108971893</v>
      </c>
      <c r="J107" s="41"/>
      <c r="K107" s="50" t="s">
        <v>524</v>
      </c>
      <c r="L107" s="43" t="s">
        <v>525</v>
      </c>
      <c r="M107" s="47"/>
      <c r="N107" s="46">
        <f>IF(K107=[12]Hoja1!$G$276,[12]Hoja1!$E$276,"OJO")</f>
        <v>231601</v>
      </c>
      <c r="O107" s="44"/>
      <c r="P107" s="44"/>
    </row>
    <row r="108" spans="1:16" ht="39.950000000000003" hidden="1" customHeight="1" x14ac:dyDescent="0.25">
      <c r="A108">
        <v>29</v>
      </c>
      <c r="B108" s="5">
        <v>2012170010159</v>
      </c>
      <c r="C108" s="6" t="s">
        <v>251</v>
      </c>
      <c r="D108" s="62" t="s">
        <v>252</v>
      </c>
      <c r="E108" s="311"/>
      <c r="F108" s="56">
        <v>100000000</v>
      </c>
      <c r="G108" s="56">
        <v>65975204</v>
      </c>
      <c r="H108" s="56">
        <v>65975204</v>
      </c>
      <c r="I108" s="29">
        <f t="shared" si="6"/>
        <v>1</v>
      </c>
      <c r="J108" s="41"/>
      <c r="K108" s="50" t="s">
        <v>504</v>
      </c>
      <c r="L108" s="43" t="s">
        <v>505</v>
      </c>
      <c r="M108" s="46">
        <f>+'[15]159'!$P$13</f>
        <v>25000000</v>
      </c>
      <c r="N108" s="46">
        <f>IF(K108=[12]Hoja1!$G$49,[12]Hoja1!$E$49,"OJO")</f>
        <v>100</v>
      </c>
      <c r="O108" s="44"/>
      <c r="P108" s="44"/>
    </row>
    <row r="109" spans="1:16" ht="39.950000000000003" hidden="1" customHeight="1" x14ac:dyDescent="0.25">
      <c r="A109">
        <v>29</v>
      </c>
      <c r="B109" s="5">
        <v>2012170010200</v>
      </c>
      <c r="C109" s="6">
        <v>200</v>
      </c>
      <c r="D109" s="62" t="s">
        <v>253</v>
      </c>
      <c r="E109" s="311"/>
      <c r="F109" s="56">
        <v>386576598</v>
      </c>
      <c r="G109" s="56">
        <v>0</v>
      </c>
      <c r="H109" s="56">
        <v>0</v>
      </c>
      <c r="I109" s="29">
        <v>0</v>
      </c>
      <c r="J109" s="44"/>
      <c r="K109" s="50">
        <v>0</v>
      </c>
      <c r="L109" s="43">
        <v>0</v>
      </c>
      <c r="M109" s="47"/>
      <c r="N109" s="46" t="str">
        <f>IF(K109=[12]Hoja1!$G$49,[12]Hoja1!$E$49,"OJO")</f>
        <v>OJO</v>
      </c>
      <c r="O109" s="44"/>
      <c r="P109" s="44"/>
    </row>
    <row r="110" spans="1:16" ht="39.950000000000003" hidden="1" customHeight="1" x14ac:dyDescent="0.25">
      <c r="A110">
        <v>33</v>
      </c>
      <c r="B110" s="5">
        <v>2012170010045</v>
      </c>
      <c r="C110" s="6" t="s">
        <v>254</v>
      </c>
      <c r="D110" s="62" t="s">
        <v>255</v>
      </c>
      <c r="E110" s="312" t="s">
        <v>256</v>
      </c>
      <c r="F110" s="56">
        <v>625843694</v>
      </c>
      <c r="G110" s="56">
        <v>311075993</v>
      </c>
      <c r="H110" s="56">
        <v>80799863</v>
      </c>
      <c r="I110" s="29">
        <f t="shared" ref="I110:I124" si="7">+H110/G110</f>
        <v>0.25974316507285089</v>
      </c>
      <c r="J110" s="41"/>
      <c r="K110" s="50" t="s">
        <v>526</v>
      </c>
      <c r="L110" s="43" t="s">
        <v>527</v>
      </c>
      <c r="M110" s="46">
        <f>+'[16]045'!$P$35</f>
        <v>148526758.375</v>
      </c>
      <c r="N110" s="46">
        <f>IF(K110=[12]Hoja1!$G$631,[12]Hoja1!$E$631,"OJO")</f>
        <v>100</v>
      </c>
      <c r="O110" s="44"/>
      <c r="P110" s="44"/>
    </row>
    <row r="111" spans="1:16" ht="39.950000000000003" hidden="1" customHeight="1" x14ac:dyDescent="0.25">
      <c r="A111">
        <v>33</v>
      </c>
      <c r="B111" s="5">
        <v>2012170010040</v>
      </c>
      <c r="C111" s="6" t="s">
        <v>257</v>
      </c>
      <c r="D111" s="62" t="s">
        <v>258</v>
      </c>
      <c r="E111" s="312"/>
      <c r="F111" s="56">
        <v>255519000</v>
      </c>
      <c r="G111" s="56">
        <v>0</v>
      </c>
      <c r="H111" s="56">
        <v>0</v>
      </c>
      <c r="I111" s="29">
        <v>0</v>
      </c>
      <c r="J111" s="41"/>
      <c r="K111" s="50" t="s">
        <v>528</v>
      </c>
      <c r="L111" s="43" t="s">
        <v>529</v>
      </c>
      <c r="M111" s="46">
        <f>+'[16]040'!$P$12</f>
        <v>75000000</v>
      </c>
      <c r="N111" s="46">
        <f>IF(K111=[12]Hoja1!$G$622,[12]Hoja1!$E$622,"OJO")</f>
        <v>2</v>
      </c>
      <c r="O111" s="44"/>
      <c r="P111" s="44"/>
    </row>
    <row r="112" spans="1:16" ht="39.950000000000003" hidden="1" customHeight="1" x14ac:dyDescent="0.25">
      <c r="A112">
        <v>33</v>
      </c>
      <c r="B112" s="5">
        <v>2012170010038</v>
      </c>
      <c r="C112" s="6" t="s">
        <v>259</v>
      </c>
      <c r="D112" s="62" t="s">
        <v>260</v>
      </c>
      <c r="E112" s="312"/>
      <c r="F112" s="56">
        <v>874731818</v>
      </c>
      <c r="G112" s="56">
        <v>70000000</v>
      </c>
      <c r="H112" s="56">
        <v>0</v>
      </c>
      <c r="I112" s="29">
        <f t="shared" si="7"/>
        <v>0</v>
      </c>
      <c r="J112" s="41"/>
      <c r="K112" s="50" t="s">
        <v>530</v>
      </c>
      <c r="L112" s="43" t="s">
        <v>531</v>
      </c>
      <c r="M112" s="46">
        <f>+'[16]038'!$P$15</f>
        <v>162500000</v>
      </c>
      <c r="N112" s="46">
        <f>IF(K112=[12]Hoja1!$G$637,[12]Hoja1!$E$637,"OJO")</f>
        <v>100</v>
      </c>
      <c r="O112" s="44"/>
      <c r="P112" s="44"/>
    </row>
    <row r="113" spans="1:16" ht="39.950000000000003" hidden="1" customHeight="1" x14ac:dyDescent="0.25">
      <c r="A113">
        <v>33</v>
      </c>
      <c r="B113" s="5">
        <v>2012170010039</v>
      </c>
      <c r="C113" s="6" t="s">
        <v>261</v>
      </c>
      <c r="D113" s="62" t="s">
        <v>262</v>
      </c>
      <c r="E113" s="312"/>
      <c r="F113" s="56">
        <v>8000000</v>
      </c>
      <c r="G113" s="56">
        <v>6800000</v>
      </c>
      <c r="H113" s="56">
        <v>0</v>
      </c>
      <c r="I113" s="29">
        <f t="shared" si="7"/>
        <v>0</v>
      </c>
      <c r="J113" s="41"/>
      <c r="K113" s="50" t="s">
        <v>532</v>
      </c>
      <c r="L113" s="43" t="s">
        <v>533</v>
      </c>
      <c r="M113" s="46">
        <f>+'[16]039'!$P$12</f>
        <v>0</v>
      </c>
      <c r="N113" s="46">
        <f>IF(K113=[12]Hoja1!$G$641,[12]Hoja1!$E$641,"OJO")</f>
        <v>4</v>
      </c>
      <c r="O113" s="44"/>
      <c r="P113" s="44"/>
    </row>
    <row r="114" spans="1:16" ht="39.950000000000003" hidden="1" customHeight="1" x14ac:dyDescent="0.25">
      <c r="A114">
        <v>33</v>
      </c>
      <c r="B114" s="63">
        <v>2012170010044</v>
      </c>
      <c r="C114" s="64" t="s">
        <v>263</v>
      </c>
      <c r="D114" s="61" t="s">
        <v>264</v>
      </c>
      <c r="E114" s="312"/>
      <c r="F114" s="56">
        <v>316481000</v>
      </c>
      <c r="G114" s="56">
        <v>64559376</v>
      </c>
      <c r="H114" s="56">
        <v>32085288</v>
      </c>
      <c r="I114" s="29">
        <f t="shared" si="7"/>
        <v>0.49698881847928644</v>
      </c>
      <c r="J114" s="41"/>
      <c r="K114" s="50" t="s">
        <v>534</v>
      </c>
      <c r="L114" s="43" t="s">
        <v>535</v>
      </c>
      <c r="M114" s="46">
        <f>+'[16]044'!$P$16</f>
        <v>68000000</v>
      </c>
      <c r="N114" s="46">
        <f>IF(K114=[12]Hoja1!$G$624,[12]Hoja1!$E$624,"OJO")</f>
        <v>811320754716981</v>
      </c>
      <c r="O114" s="44"/>
      <c r="P114" s="44"/>
    </row>
    <row r="115" spans="1:16" ht="39" hidden="1" customHeight="1" x14ac:dyDescent="0.25">
      <c r="A115">
        <v>33</v>
      </c>
      <c r="B115" s="5">
        <v>2012170010047</v>
      </c>
      <c r="C115" s="6" t="s">
        <v>265</v>
      </c>
      <c r="D115" s="62" t="s">
        <v>266</v>
      </c>
      <c r="E115" s="312"/>
      <c r="F115" s="56">
        <v>1804780916</v>
      </c>
      <c r="G115" s="56">
        <v>1494289571</v>
      </c>
      <c r="H115" s="56">
        <v>599606000</v>
      </c>
      <c r="I115" s="29">
        <f t="shared" si="7"/>
        <v>0.40126492992836393</v>
      </c>
      <c r="J115" s="41"/>
      <c r="K115" s="50" t="s">
        <v>526</v>
      </c>
      <c r="L115" s="43" t="s">
        <v>527</v>
      </c>
      <c r="M115" s="46">
        <f>+'[16]47-Atenc. Emerg'!$P$19</f>
        <v>452289076.625</v>
      </c>
      <c r="N115" s="46">
        <f>IF(K115=[12]Hoja1!$G$631,[12]Hoja1!$E$631,"OJO")</f>
        <v>100</v>
      </c>
      <c r="O115" s="44"/>
      <c r="P115" s="44"/>
    </row>
    <row r="116" spans="1:16" ht="39.950000000000003" hidden="1" customHeight="1" x14ac:dyDescent="0.25">
      <c r="A116">
        <v>35</v>
      </c>
      <c r="B116" s="63">
        <v>2012170010011</v>
      </c>
      <c r="C116" s="64" t="s">
        <v>267</v>
      </c>
      <c r="D116" s="61" t="s">
        <v>268</v>
      </c>
      <c r="E116" s="309" t="s">
        <v>269</v>
      </c>
      <c r="F116" s="56">
        <v>160000000</v>
      </c>
      <c r="G116" s="56">
        <v>135500000</v>
      </c>
      <c r="H116" s="56">
        <v>20036656</v>
      </c>
      <c r="I116" s="29">
        <f t="shared" si="7"/>
        <v>0.147872</v>
      </c>
      <c r="J116" s="41"/>
      <c r="K116" s="50" t="s">
        <v>536</v>
      </c>
      <c r="L116" s="43" t="s">
        <v>537</v>
      </c>
      <c r="M116" s="46">
        <f>+'[17]PROYECTO 11'!$P$17</f>
        <v>20000000</v>
      </c>
      <c r="N116" s="46">
        <f>IF(K116=[12]Hoja1!$G$2,[12]Hoja1!$E$2,"OJO")</f>
        <v>0</v>
      </c>
      <c r="O116" s="44"/>
      <c r="P116" s="44"/>
    </row>
    <row r="117" spans="1:16" ht="39.950000000000003" hidden="1" customHeight="1" x14ac:dyDescent="0.25">
      <c r="A117">
        <v>35</v>
      </c>
      <c r="B117" s="63">
        <v>2012170010031</v>
      </c>
      <c r="C117" s="64" t="s">
        <v>246</v>
      </c>
      <c r="D117" s="61" t="s">
        <v>247</v>
      </c>
      <c r="E117" s="309"/>
      <c r="F117" s="56">
        <v>500000000</v>
      </c>
      <c r="G117" s="56">
        <v>385731211</v>
      </c>
      <c r="H117" s="56">
        <v>44797254</v>
      </c>
      <c r="I117" s="29">
        <f t="shared" si="7"/>
        <v>0.11613593280114426</v>
      </c>
      <c r="J117" s="41"/>
      <c r="K117" s="50" t="s">
        <v>500</v>
      </c>
      <c r="L117" s="43" t="s">
        <v>501</v>
      </c>
      <c r="M117" s="47"/>
      <c r="N117" s="46">
        <f>IF(K117=[12]Hoja1!$G$45,[12]Hoja1!$E$45,"OJO")</f>
        <v>0</v>
      </c>
      <c r="O117" s="44"/>
      <c r="P117" s="44"/>
    </row>
    <row r="118" spans="1:16" ht="39.950000000000003" hidden="1" customHeight="1" x14ac:dyDescent="0.25">
      <c r="A118">
        <v>35</v>
      </c>
      <c r="B118" s="63">
        <v>2012170010013</v>
      </c>
      <c r="C118" s="64" t="s">
        <v>270</v>
      </c>
      <c r="D118" s="61" t="s">
        <v>271</v>
      </c>
      <c r="E118" s="309"/>
      <c r="F118" s="56">
        <v>1143000000</v>
      </c>
      <c r="G118" s="56">
        <v>850414000</v>
      </c>
      <c r="H118" s="56">
        <v>62541667</v>
      </c>
      <c r="I118" s="29">
        <f t="shared" si="7"/>
        <v>7.3542612186535031E-2</v>
      </c>
      <c r="J118" s="41"/>
      <c r="K118" s="51" t="s">
        <v>538</v>
      </c>
      <c r="L118" s="43" t="s">
        <v>539</v>
      </c>
      <c r="M118" s="46">
        <f>+'[17]PROYECTO 13'!$P$41</f>
        <v>620000000</v>
      </c>
      <c r="N118" s="46" t="str">
        <f>IF(K118=[12]Hoja1!$G$6,[12]Hoja1!$E$6,"OJO")</f>
        <v>OJO</v>
      </c>
      <c r="O118" s="44"/>
      <c r="P118" s="44"/>
    </row>
    <row r="119" spans="1:16" ht="39.950000000000003" hidden="1" customHeight="1" x14ac:dyDescent="0.25">
      <c r="A119">
        <v>35</v>
      </c>
      <c r="B119" s="5">
        <v>2012170010012</v>
      </c>
      <c r="C119" s="6" t="s">
        <v>272</v>
      </c>
      <c r="D119" s="62" t="s">
        <v>273</v>
      </c>
      <c r="E119" s="309"/>
      <c r="F119" s="56">
        <v>125000000</v>
      </c>
      <c r="G119" s="56">
        <v>112500000</v>
      </c>
      <c r="H119" s="56">
        <v>3500000</v>
      </c>
      <c r="I119" s="29">
        <f t="shared" si="7"/>
        <v>3.111111111111111E-2</v>
      </c>
      <c r="J119" s="41"/>
      <c r="K119" s="50" t="s">
        <v>540</v>
      </c>
      <c r="L119" s="43" t="s">
        <v>541</v>
      </c>
      <c r="M119" s="46">
        <f>+'[17]PROYECTO 12'!$P$56</f>
        <v>22500000</v>
      </c>
      <c r="N119" s="46">
        <f>IF(K119=[12]Hoja1!$G$22,[12]Hoja1!$E$22,"OJO")</f>
        <v>0</v>
      </c>
      <c r="O119" s="44"/>
      <c r="P119" s="44"/>
    </row>
    <row r="120" spans="1:16" ht="39.950000000000003" hidden="1" customHeight="1" x14ac:dyDescent="0.25">
      <c r="A120">
        <v>36</v>
      </c>
      <c r="B120" s="39" t="s">
        <v>274</v>
      </c>
      <c r="C120" s="64" t="s">
        <v>275</v>
      </c>
      <c r="D120" s="61" t="s">
        <v>276</v>
      </c>
      <c r="E120" s="313" t="s">
        <v>277</v>
      </c>
      <c r="F120" s="56">
        <v>729587700</v>
      </c>
      <c r="G120" s="56">
        <v>546350000</v>
      </c>
      <c r="H120" s="56">
        <v>189249000</v>
      </c>
      <c r="I120" s="29">
        <f t="shared" si="7"/>
        <v>0.346387846618468</v>
      </c>
      <c r="J120" s="44"/>
      <c r="K120" s="50">
        <v>0</v>
      </c>
      <c r="L120" s="43">
        <v>0</v>
      </c>
      <c r="M120" s="46">
        <f>+'[18]033'!$P$25</f>
        <v>236000000</v>
      </c>
      <c r="N120" s="46" t="str">
        <f>IF(K120=[12]Hoja1!$G$22,[12]Hoja1!$E$22,"OJO")</f>
        <v>OJO</v>
      </c>
      <c r="O120" s="44"/>
      <c r="P120" s="44"/>
    </row>
    <row r="121" spans="1:16" ht="39.950000000000003" hidden="1" customHeight="1" x14ac:dyDescent="0.25">
      <c r="A121">
        <v>36</v>
      </c>
      <c r="B121" s="39" t="s">
        <v>278</v>
      </c>
      <c r="C121" s="64" t="s">
        <v>279</v>
      </c>
      <c r="D121" s="61" t="s">
        <v>280</v>
      </c>
      <c r="E121" s="313"/>
      <c r="F121" s="56">
        <v>604695291</v>
      </c>
      <c r="G121" s="56">
        <v>378187367</v>
      </c>
      <c r="H121" s="56">
        <v>129375404</v>
      </c>
      <c r="I121" s="29">
        <f t="shared" si="7"/>
        <v>0.34209340472232114</v>
      </c>
      <c r="J121" s="44"/>
      <c r="K121" s="50">
        <v>0</v>
      </c>
      <c r="L121" s="43">
        <v>0</v>
      </c>
      <c r="M121" s="46">
        <f>+'[18]034'!$P$20</f>
        <v>139783000</v>
      </c>
      <c r="N121" s="46" t="str">
        <f>IF(K121=[12]Hoja1!$G$22,[12]Hoja1!$E$22,"OJO")</f>
        <v>OJO</v>
      </c>
      <c r="O121" s="44"/>
      <c r="P121" s="44"/>
    </row>
    <row r="122" spans="1:16" ht="39.950000000000003" hidden="1" customHeight="1" x14ac:dyDescent="0.25">
      <c r="A122">
        <v>36</v>
      </c>
      <c r="B122" s="63">
        <v>2012170010037</v>
      </c>
      <c r="C122" s="64" t="s">
        <v>163</v>
      </c>
      <c r="D122" s="61" t="s">
        <v>164</v>
      </c>
      <c r="E122" s="313"/>
      <c r="F122" s="56">
        <v>653123738</v>
      </c>
      <c r="G122" s="56">
        <v>0</v>
      </c>
      <c r="H122" s="56">
        <v>0</v>
      </c>
      <c r="I122" s="29">
        <v>0</v>
      </c>
      <c r="J122" s="41"/>
      <c r="K122" s="50" t="s">
        <v>434</v>
      </c>
      <c r="L122" s="43" t="s">
        <v>435</v>
      </c>
      <c r="M122" s="46">
        <f>+'[18]037'!$P$19</f>
        <v>160000000</v>
      </c>
      <c r="N122" s="46">
        <f>IF(K122=[12]Hoja1!$G$289,[12]Hoja1!$E$289,"OJO")</f>
        <v>0</v>
      </c>
      <c r="O122" s="44"/>
      <c r="P122" s="44"/>
    </row>
    <row r="123" spans="1:16" ht="39.950000000000003" hidden="1" customHeight="1" x14ac:dyDescent="0.25">
      <c r="A123">
        <v>36</v>
      </c>
      <c r="B123" s="39" t="s">
        <v>281</v>
      </c>
      <c r="C123" s="64" t="s">
        <v>282</v>
      </c>
      <c r="D123" s="61" t="s">
        <v>283</v>
      </c>
      <c r="E123" s="313"/>
      <c r="F123" s="56">
        <v>1343000000</v>
      </c>
      <c r="G123" s="56">
        <v>790350000</v>
      </c>
      <c r="H123" s="56">
        <v>421350905</v>
      </c>
      <c r="I123" s="29">
        <f t="shared" si="7"/>
        <v>0.53311938381729618</v>
      </c>
      <c r="J123" s="44"/>
      <c r="K123" s="50">
        <v>0</v>
      </c>
      <c r="L123" s="43">
        <v>0</v>
      </c>
      <c r="M123" s="46">
        <f>+'[18]035'!$P$20</f>
        <v>595000000</v>
      </c>
      <c r="N123" s="46" t="str">
        <f>IF(K123=[12]Hoja1!$G$289,[12]Hoja1!$E$289,"OJO")</f>
        <v>OJO</v>
      </c>
      <c r="O123" s="44"/>
      <c r="P123" s="44"/>
    </row>
    <row r="124" spans="1:16" ht="39.950000000000003" hidden="1" customHeight="1" x14ac:dyDescent="0.25">
      <c r="A124">
        <v>36</v>
      </c>
      <c r="B124" s="15" t="s">
        <v>284</v>
      </c>
      <c r="C124" s="6" t="s">
        <v>285</v>
      </c>
      <c r="D124" s="62" t="s">
        <v>286</v>
      </c>
      <c r="E124" s="313"/>
      <c r="F124" s="56">
        <v>1130281030</v>
      </c>
      <c r="G124" s="56">
        <v>786351667</v>
      </c>
      <c r="H124" s="56">
        <v>320698146</v>
      </c>
      <c r="I124" s="29">
        <f t="shared" si="7"/>
        <v>0.4078304395582848</v>
      </c>
      <c r="J124" s="44"/>
      <c r="K124" s="50">
        <v>0</v>
      </c>
      <c r="L124" s="43">
        <v>0</v>
      </c>
      <c r="M124" s="46">
        <f>+'[18]036'!$P$21</f>
        <v>290000000</v>
      </c>
      <c r="N124" s="46" t="str">
        <f>IF(K124=[12]Hoja1!$G$289,[12]Hoja1!$E$289,"OJO")</f>
        <v>OJO</v>
      </c>
      <c r="O124" s="44"/>
      <c r="P124" s="44"/>
    </row>
    <row r="125" spans="1:16" ht="39.950000000000003" hidden="1" customHeight="1" x14ac:dyDescent="0.25">
      <c r="A125">
        <v>41</v>
      </c>
      <c r="B125" s="63">
        <v>2012170010058</v>
      </c>
      <c r="C125" s="59" t="s">
        <v>287</v>
      </c>
      <c r="D125" s="61" t="s">
        <v>288</v>
      </c>
      <c r="E125" s="309" t="s">
        <v>289</v>
      </c>
      <c r="F125" s="56">
        <v>71739735673</v>
      </c>
      <c r="G125" s="56">
        <v>28873872677</v>
      </c>
      <c r="H125" s="56">
        <v>28270789784</v>
      </c>
      <c r="I125" s="29">
        <f>+H125/G125</f>
        <v>0.97911319691173959</v>
      </c>
      <c r="J125" s="41"/>
      <c r="K125" s="50" t="s">
        <v>542</v>
      </c>
      <c r="L125" s="43" t="s">
        <v>543</v>
      </c>
      <c r="M125" s="46">
        <f>+'[19]2012170010058'!$P$37</f>
        <v>18127701125.5</v>
      </c>
      <c r="N125" s="46">
        <f>IF(K125=[12]Hoja1!$G$129,[12]Hoja1!$E$129,"OJO")</f>
        <v>970958562827449</v>
      </c>
      <c r="O125" s="44"/>
      <c r="P125" s="44"/>
    </row>
    <row r="126" spans="1:16" ht="39.950000000000003" customHeight="1" x14ac:dyDescent="0.25">
      <c r="A126">
        <v>42</v>
      </c>
      <c r="B126" s="63">
        <v>2012170010054</v>
      </c>
      <c r="C126" s="59" t="s">
        <v>290</v>
      </c>
      <c r="D126" s="59" t="s">
        <v>291</v>
      </c>
      <c r="E126" s="309"/>
      <c r="F126" s="56">
        <v>1342747439</v>
      </c>
      <c r="G126" s="56">
        <v>706514082</v>
      </c>
      <c r="H126" s="56">
        <v>84623578</v>
      </c>
      <c r="I126" s="29">
        <f t="shared" ref="I126:I148" si="8">+H126/G126</f>
        <v>0.11977620850874987</v>
      </c>
      <c r="J126" s="41"/>
      <c r="K126" s="50" t="s">
        <v>544</v>
      </c>
      <c r="L126" s="43" t="s">
        <v>545</v>
      </c>
      <c r="M126" s="46">
        <f>+'[19]2012170010054'!$P$77</f>
        <v>8888888.8888888881</v>
      </c>
      <c r="N126" s="46">
        <f>IF(K126=[12]Hoja1!$G$206,[12]Hoja1!$E$206,"OJO")</f>
        <v>100</v>
      </c>
      <c r="O126" s="44"/>
      <c r="P126" s="44"/>
    </row>
    <row r="127" spans="1:16" ht="39.950000000000003" customHeight="1" x14ac:dyDescent="0.25">
      <c r="A127">
        <v>42</v>
      </c>
      <c r="B127" s="63">
        <v>2012170010071</v>
      </c>
      <c r="C127" s="16" t="s">
        <v>292</v>
      </c>
      <c r="D127" s="61" t="s">
        <v>293</v>
      </c>
      <c r="E127" s="309"/>
      <c r="F127" s="56">
        <v>861690539</v>
      </c>
      <c r="G127" s="56">
        <v>827190539</v>
      </c>
      <c r="H127" s="56">
        <v>0</v>
      </c>
      <c r="I127" s="29">
        <f t="shared" si="8"/>
        <v>0</v>
      </c>
      <c r="J127" s="41"/>
      <c r="K127" s="50" t="s">
        <v>546</v>
      </c>
      <c r="L127" s="43" t="s">
        <v>547</v>
      </c>
      <c r="M127" s="46">
        <f>+'[19]2012170010071'!$P$12</f>
        <v>125000000</v>
      </c>
      <c r="N127" s="46">
        <f>IF(K127=[12]Hoja1!$G$135,[12]Hoja1!$E$135,"OJO")</f>
        <v>0</v>
      </c>
      <c r="O127" s="44"/>
      <c r="P127" s="44"/>
    </row>
    <row r="128" spans="1:16" ht="39.950000000000003" hidden="1" customHeight="1" x14ac:dyDescent="0.25">
      <c r="A128">
        <v>43</v>
      </c>
      <c r="B128" s="63">
        <v>2012170010058</v>
      </c>
      <c r="C128" s="59" t="s">
        <v>287</v>
      </c>
      <c r="D128" s="61" t="s">
        <v>288</v>
      </c>
      <c r="E128" s="309"/>
      <c r="F128" s="56">
        <v>2350420538</v>
      </c>
      <c r="G128" s="56">
        <v>2296754720</v>
      </c>
      <c r="H128" s="56">
        <v>1045994756</v>
      </c>
      <c r="I128" s="29">
        <f t="shared" si="8"/>
        <v>0.45542292648472277</v>
      </c>
      <c r="J128" s="41"/>
      <c r="K128" s="50" t="s">
        <v>542</v>
      </c>
      <c r="L128" s="43" t="s">
        <v>543</v>
      </c>
      <c r="M128" s="46">
        <f>+'[19]2012170010058'!$P$37</f>
        <v>18127701125.5</v>
      </c>
      <c r="N128" s="46">
        <f>IF(K128=[12]Hoja1!$G$129,[12]Hoja1!$E$129,"OJO")</f>
        <v>970958562827449</v>
      </c>
      <c r="O128" s="44"/>
      <c r="P128" s="44"/>
    </row>
    <row r="129" spans="1:16" ht="39.950000000000003" customHeight="1" x14ac:dyDescent="0.25">
      <c r="A129">
        <v>42</v>
      </c>
      <c r="B129" s="5">
        <v>2012170010061</v>
      </c>
      <c r="C129" s="17" t="s">
        <v>294</v>
      </c>
      <c r="D129" s="60" t="s">
        <v>295</v>
      </c>
      <c r="E129" s="309"/>
      <c r="F129" s="56">
        <v>65000000</v>
      </c>
      <c r="G129" s="56">
        <v>27415500</v>
      </c>
      <c r="H129" s="56">
        <v>10879167</v>
      </c>
      <c r="I129" s="29">
        <f t="shared" si="8"/>
        <v>0.3968254089839689</v>
      </c>
      <c r="J129" s="41"/>
      <c r="K129" s="50" t="s">
        <v>548</v>
      </c>
      <c r="L129" s="43" t="s">
        <v>549</v>
      </c>
      <c r="M129" s="46">
        <f>+'[19]2012170010061'!$P$14</f>
        <v>16250000</v>
      </c>
      <c r="N129" s="46">
        <f>IF(K129=[12]Hoja1!$G$140,[12]Hoja1!$E$140,"OJO")</f>
        <v>100</v>
      </c>
      <c r="O129" s="44"/>
      <c r="P129" s="44"/>
    </row>
    <row r="130" spans="1:16" ht="39.950000000000003" customHeight="1" x14ac:dyDescent="0.25">
      <c r="A130">
        <v>42</v>
      </c>
      <c r="B130" s="5">
        <v>2012170010062</v>
      </c>
      <c r="C130" s="25" t="s">
        <v>602</v>
      </c>
      <c r="D130" s="70" t="s">
        <v>603</v>
      </c>
      <c r="E130" s="309"/>
      <c r="F130" s="69">
        <v>55000000</v>
      </c>
      <c r="G130" s="69">
        <v>46750000</v>
      </c>
      <c r="H130" s="69">
        <v>0</v>
      </c>
      <c r="I130" s="29">
        <f t="shared" si="8"/>
        <v>0</v>
      </c>
      <c r="J130" s="41"/>
      <c r="K130" s="50"/>
      <c r="L130" s="43"/>
      <c r="M130" s="46"/>
      <c r="N130" s="46"/>
      <c r="O130" s="44"/>
      <c r="P130" s="44"/>
    </row>
    <row r="131" spans="1:16" ht="39.950000000000003" customHeight="1" x14ac:dyDescent="0.25">
      <c r="A131">
        <v>42</v>
      </c>
      <c r="B131" s="5">
        <v>2012170010063</v>
      </c>
      <c r="C131" s="17" t="s">
        <v>296</v>
      </c>
      <c r="D131" s="60" t="s">
        <v>297</v>
      </c>
      <c r="E131" s="309"/>
      <c r="F131" s="56">
        <v>125000000</v>
      </c>
      <c r="G131" s="56">
        <v>34000000</v>
      </c>
      <c r="H131" s="56">
        <v>0</v>
      </c>
      <c r="I131" s="29">
        <f t="shared" si="8"/>
        <v>0</v>
      </c>
      <c r="J131" s="44"/>
      <c r="K131" s="50">
        <v>0</v>
      </c>
      <c r="L131" s="43">
        <v>0</v>
      </c>
      <c r="M131" s="46">
        <f>+'[19]2012170010063'!$P$15</f>
        <v>10000000</v>
      </c>
      <c r="N131" s="46" t="str">
        <f>IF(K131=[12]Hoja1!$G$140,[12]Hoja1!$E$140,"OJO")</f>
        <v>OJO</v>
      </c>
      <c r="O131" s="44"/>
      <c r="P131" s="44"/>
    </row>
    <row r="132" spans="1:16" ht="39.950000000000003" customHeight="1" x14ac:dyDescent="0.25">
      <c r="A132">
        <v>42</v>
      </c>
      <c r="B132" s="63">
        <v>2012170010053</v>
      </c>
      <c r="C132" s="59" t="s">
        <v>298</v>
      </c>
      <c r="D132" s="59" t="s">
        <v>299</v>
      </c>
      <c r="E132" s="309"/>
      <c r="F132" s="56">
        <v>67000000</v>
      </c>
      <c r="G132" s="56">
        <v>0</v>
      </c>
      <c r="H132" s="56">
        <v>0</v>
      </c>
      <c r="I132" s="29">
        <v>0</v>
      </c>
      <c r="J132" s="41"/>
      <c r="K132" s="50" t="s">
        <v>550</v>
      </c>
      <c r="L132" s="43" t="s">
        <v>551</v>
      </c>
      <c r="M132" s="46">
        <f>+'[19]2012170010053'!$P$13</f>
        <v>16750000</v>
      </c>
      <c r="N132" s="46">
        <f>IF(K132=[12]Hoja1!$G$147,[12]Hoja1!$E$147,"OJO")</f>
        <v>942028985507246</v>
      </c>
      <c r="O132" s="44"/>
      <c r="P132" s="44"/>
    </row>
    <row r="133" spans="1:16" ht="39.950000000000003" hidden="1" customHeight="1" x14ac:dyDescent="0.25">
      <c r="A133">
        <v>44</v>
      </c>
      <c r="B133" s="5">
        <v>2012170010066</v>
      </c>
      <c r="C133" s="17" t="s">
        <v>300</v>
      </c>
      <c r="D133" s="60" t="s">
        <v>301</v>
      </c>
      <c r="E133" s="309"/>
      <c r="F133" s="56">
        <v>160000000</v>
      </c>
      <c r="G133" s="56">
        <v>121117460</v>
      </c>
      <c r="H133" s="56">
        <v>51227953</v>
      </c>
      <c r="I133" s="29">
        <f t="shared" si="8"/>
        <v>0.42296092569972982</v>
      </c>
      <c r="J133" s="41"/>
      <c r="K133" s="50" t="s">
        <v>559</v>
      </c>
      <c r="L133" s="43" t="s">
        <v>560</v>
      </c>
      <c r="M133" s="46">
        <f>+'[19]2012170010066'!$P$12</f>
        <v>40000000</v>
      </c>
      <c r="N133" s="46">
        <f>IF(K133=[12]Hoja1!$G$162,[12]Hoja1!$E$162,"OJO")</f>
        <v>967741935483871</v>
      </c>
      <c r="O133" s="44"/>
      <c r="P133" s="44"/>
    </row>
    <row r="134" spans="1:16" ht="39.950000000000003" hidden="1" customHeight="1" x14ac:dyDescent="0.25">
      <c r="A134">
        <v>44</v>
      </c>
      <c r="B134" s="5">
        <v>2012170010067</v>
      </c>
      <c r="C134" s="17" t="s">
        <v>302</v>
      </c>
      <c r="D134" s="62" t="s">
        <v>303</v>
      </c>
      <c r="E134" s="309"/>
      <c r="F134" s="56">
        <v>2597000000</v>
      </c>
      <c r="G134" s="56">
        <v>0</v>
      </c>
      <c r="H134" s="56">
        <v>0</v>
      </c>
      <c r="I134" s="29">
        <v>0</v>
      </c>
      <c r="J134" s="41"/>
      <c r="K134" s="50" t="s">
        <v>561</v>
      </c>
      <c r="L134" s="43" t="s">
        <v>562</v>
      </c>
      <c r="M134" s="46">
        <f>+'[19]2012170010067'!$P$13</f>
        <v>0</v>
      </c>
      <c r="N134" s="46">
        <f>IF(K134=[12]Hoja1!$G$166,[12]Hoja1!$E$166,"OJO")</f>
        <v>100</v>
      </c>
      <c r="O134" s="44"/>
      <c r="P134" s="44"/>
    </row>
    <row r="135" spans="1:16" ht="39.950000000000003" customHeight="1" x14ac:dyDescent="0.25">
      <c r="A135" s="23">
        <v>42</v>
      </c>
      <c r="B135" s="5">
        <v>2012170010048</v>
      </c>
      <c r="C135" s="25" t="s">
        <v>221</v>
      </c>
      <c r="D135" s="62" t="s">
        <v>222</v>
      </c>
      <c r="E135" s="309"/>
      <c r="F135" s="56">
        <v>335000000</v>
      </c>
      <c r="G135" s="56">
        <v>6256000</v>
      </c>
      <c r="H135" s="56">
        <v>0</v>
      </c>
      <c r="I135" s="29">
        <f t="shared" si="8"/>
        <v>0</v>
      </c>
      <c r="J135" s="41"/>
      <c r="K135" s="50" t="s">
        <v>480</v>
      </c>
      <c r="L135" s="43" t="s">
        <v>481</v>
      </c>
      <c r="M135" s="46">
        <f>+'[19]2012170010048'!$P$16</f>
        <v>67500000</v>
      </c>
      <c r="N135" s="46">
        <f>IF(K135=[12]Hoja1!$G$238,[12]Hoja1!$E$238,"OJO")</f>
        <v>30908</v>
      </c>
      <c r="O135" s="44"/>
      <c r="P135" s="44"/>
    </row>
    <row r="136" spans="1:16" ht="39.950000000000003" customHeight="1" x14ac:dyDescent="0.25">
      <c r="A136">
        <v>42</v>
      </c>
      <c r="B136" s="63">
        <v>2012170010059</v>
      </c>
      <c r="C136" s="59" t="s">
        <v>304</v>
      </c>
      <c r="D136" s="59" t="s">
        <v>305</v>
      </c>
      <c r="E136" s="309"/>
      <c r="F136" s="56">
        <v>52000000</v>
      </c>
      <c r="G136" s="56">
        <v>41600000</v>
      </c>
      <c r="H136" s="56">
        <v>0</v>
      </c>
      <c r="I136" s="29">
        <f t="shared" si="8"/>
        <v>0</v>
      </c>
      <c r="J136" s="41"/>
      <c r="K136" s="50" t="s">
        <v>553</v>
      </c>
      <c r="L136" s="43" t="s">
        <v>554</v>
      </c>
      <c r="M136" s="46">
        <f>+'[19]2012170010059'!$P$14</f>
        <v>32672727.272727273</v>
      </c>
      <c r="N136" s="46">
        <f>IF(K136=[12]Hoja1!$G$189,[12]Hoja1!$E$189,"OJO")</f>
        <v>25</v>
      </c>
      <c r="O136" s="44"/>
      <c r="P136" s="44"/>
    </row>
    <row r="137" spans="1:16" ht="39.950000000000003" customHeight="1" x14ac:dyDescent="0.25">
      <c r="A137">
        <v>42</v>
      </c>
      <c r="B137" s="63">
        <v>2012170010049</v>
      </c>
      <c r="C137" s="59" t="s">
        <v>306</v>
      </c>
      <c r="D137" s="59" t="s">
        <v>307</v>
      </c>
      <c r="E137" s="309"/>
      <c r="F137" s="56">
        <v>165000000</v>
      </c>
      <c r="G137" s="56">
        <v>0</v>
      </c>
      <c r="H137" s="56">
        <v>0</v>
      </c>
      <c r="I137" s="29">
        <v>0</v>
      </c>
      <c r="J137" s="41"/>
      <c r="K137" s="50" t="s">
        <v>555</v>
      </c>
      <c r="L137" s="43" t="s">
        <v>556</v>
      </c>
      <c r="M137" s="46">
        <f>+'[19]2012170010049'!$P$15</f>
        <v>0</v>
      </c>
      <c r="N137" s="46">
        <f>IF(K137=[12]Hoja1!$G$607,[12]Hoja1!$E$607,"OJO")</f>
        <v>5317</v>
      </c>
      <c r="O137" s="44"/>
      <c r="P137" s="44"/>
    </row>
    <row r="138" spans="1:16" ht="39.950000000000003" customHeight="1" x14ac:dyDescent="0.25">
      <c r="A138">
        <v>42</v>
      </c>
      <c r="B138" s="5">
        <v>2012170010065</v>
      </c>
      <c r="C138" s="17" t="s">
        <v>308</v>
      </c>
      <c r="D138" s="60" t="s">
        <v>309</v>
      </c>
      <c r="E138" s="309"/>
      <c r="F138" s="56">
        <v>77205020</v>
      </c>
      <c r="G138" s="56">
        <v>62886666</v>
      </c>
      <c r="H138" s="56">
        <v>20769023</v>
      </c>
      <c r="I138" s="29">
        <f t="shared" si="8"/>
        <v>0.33026115583866378</v>
      </c>
      <c r="J138" s="41"/>
      <c r="K138" s="50" t="s">
        <v>557</v>
      </c>
      <c r="L138" s="43" t="s">
        <v>558</v>
      </c>
      <c r="M138" s="46">
        <f>+'[19]2012170010065'!$P$15</f>
        <v>18215909.09090909</v>
      </c>
      <c r="N138" s="46">
        <f>IF(K138=[12]Hoja1!$G$198,[12]Hoja1!$E$198,"OJO")</f>
        <v>617</v>
      </c>
      <c r="O138" s="44"/>
      <c r="P138" s="44"/>
    </row>
    <row r="139" spans="1:16" ht="39.950000000000003" customHeight="1" x14ac:dyDescent="0.25">
      <c r="A139">
        <v>42</v>
      </c>
      <c r="B139" s="63">
        <v>2012170010052</v>
      </c>
      <c r="C139" s="59" t="s">
        <v>310</v>
      </c>
      <c r="D139" s="59" t="s">
        <v>311</v>
      </c>
      <c r="E139" s="309"/>
      <c r="F139" s="56">
        <v>225000000</v>
      </c>
      <c r="G139" s="56">
        <v>80809154</v>
      </c>
      <c r="H139" s="56">
        <v>13535702</v>
      </c>
      <c r="I139" s="29">
        <f t="shared" si="8"/>
        <v>0.16750208769664882</v>
      </c>
      <c r="J139" s="41"/>
      <c r="K139" s="50" t="s">
        <v>546</v>
      </c>
      <c r="L139" s="43" t="s">
        <v>547</v>
      </c>
      <c r="M139" s="46">
        <f>+'[19] 2012170010052'!$P$15</f>
        <v>27500000</v>
      </c>
      <c r="N139" s="46">
        <f>IF(K139=[12]Hoja1!$G$135,[12]Hoja1!$E$135,"OJO")</f>
        <v>0</v>
      </c>
      <c r="O139" s="44"/>
      <c r="P139" s="44"/>
    </row>
    <row r="140" spans="1:16" ht="24" x14ac:dyDescent="0.25">
      <c r="A140">
        <v>42</v>
      </c>
      <c r="B140" s="5">
        <v>2012170010057</v>
      </c>
      <c r="C140" s="17" t="s">
        <v>312</v>
      </c>
      <c r="D140" s="62" t="s">
        <v>313</v>
      </c>
      <c r="E140" s="309"/>
      <c r="F140" s="56">
        <v>42000000</v>
      </c>
      <c r="G140" s="56">
        <v>27415500</v>
      </c>
      <c r="H140" s="56">
        <v>9051467</v>
      </c>
      <c r="I140" s="29">
        <f t="shared" si="8"/>
        <v>0.33015874231730225</v>
      </c>
      <c r="J140" s="41"/>
      <c r="K140" s="50" t="s">
        <v>544</v>
      </c>
      <c r="L140" s="43" t="s">
        <v>552</v>
      </c>
      <c r="M140" s="46">
        <f>+'[19]2012170010057'!$P$58</f>
        <v>10500000</v>
      </c>
      <c r="N140" s="46">
        <f>IF(K140=[12]Hoja1!$G$206,[12]Hoja1!$E$206,"OJO")</f>
        <v>100</v>
      </c>
      <c r="O140" s="44"/>
      <c r="P140" s="44"/>
    </row>
    <row r="141" spans="1:16" ht="39.950000000000003" hidden="1" customHeight="1" x14ac:dyDescent="0.25">
      <c r="A141">
        <v>44</v>
      </c>
      <c r="B141" s="5">
        <v>2012170010055</v>
      </c>
      <c r="C141" s="17" t="s">
        <v>314</v>
      </c>
      <c r="D141" s="60" t="s">
        <v>315</v>
      </c>
      <c r="E141" s="309"/>
      <c r="F141" s="56">
        <v>70000000</v>
      </c>
      <c r="G141" s="56">
        <v>46148833</v>
      </c>
      <c r="H141" s="56">
        <v>13119158</v>
      </c>
      <c r="I141" s="29">
        <f t="shared" si="8"/>
        <v>0.28427930127723922</v>
      </c>
      <c r="J141" s="41"/>
      <c r="K141" s="50" t="s">
        <v>563</v>
      </c>
      <c r="L141" s="43" t="s">
        <v>564</v>
      </c>
      <c r="M141" s="46">
        <f>+'[19]2012170010055'!$P$17</f>
        <v>18862500</v>
      </c>
      <c r="N141" s="46">
        <f>IF(K141=[12]Hoja1!$G$221,[12]Hoja1!$E$221,"OJO")</f>
        <v>0</v>
      </c>
      <c r="O141" s="44"/>
      <c r="P141" s="44"/>
    </row>
    <row r="142" spans="1:16" ht="39.950000000000003" hidden="1" customHeight="1" x14ac:dyDescent="0.25">
      <c r="A142">
        <v>44</v>
      </c>
      <c r="B142" s="5">
        <v>2012170010058</v>
      </c>
      <c r="C142" s="25" t="s">
        <v>287</v>
      </c>
      <c r="D142" s="70" t="s">
        <v>606</v>
      </c>
      <c r="E142" s="309"/>
      <c r="F142" s="69">
        <v>234000000</v>
      </c>
      <c r="G142" s="69">
        <v>191736948</v>
      </c>
      <c r="H142" s="69">
        <v>59397191</v>
      </c>
      <c r="I142" s="29">
        <f t="shared" si="8"/>
        <v>0.30978479432143669</v>
      </c>
      <c r="J142" s="41"/>
      <c r="K142" s="50"/>
      <c r="L142" s="43"/>
      <c r="M142" s="46"/>
      <c r="N142" s="46"/>
      <c r="O142" s="44"/>
      <c r="P142" s="44"/>
    </row>
    <row r="143" spans="1:16" ht="39.950000000000003" hidden="1" customHeight="1" x14ac:dyDescent="0.25">
      <c r="A143">
        <v>44</v>
      </c>
      <c r="B143" s="63">
        <v>2012170010059</v>
      </c>
      <c r="C143" s="59" t="s">
        <v>304</v>
      </c>
      <c r="D143" s="59" t="s">
        <v>305</v>
      </c>
      <c r="E143" s="309"/>
      <c r="F143" s="56">
        <v>70000000</v>
      </c>
      <c r="G143" s="56">
        <v>56804500</v>
      </c>
      <c r="H143" s="56">
        <v>9660700</v>
      </c>
      <c r="I143" s="29">
        <f t="shared" si="8"/>
        <v>0.17006927268086156</v>
      </c>
      <c r="J143" s="41"/>
      <c r="K143" s="50" t="s">
        <v>553</v>
      </c>
      <c r="L143" s="43" t="s">
        <v>554</v>
      </c>
      <c r="M143" s="46">
        <f>+'[19]2012170010059'!$P$14</f>
        <v>32672727.272727273</v>
      </c>
      <c r="N143" s="46">
        <f>IF(K143=[12]Hoja1!$G$189,[12]Hoja1!$E$189,"OJO")</f>
        <v>25</v>
      </c>
      <c r="O143" s="44"/>
      <c r="P143" s="44"/>
    </row>
    <row r="144" spans="1:16" ht="39.950000000000003" hidden="1" customHeight="1" x14ac:dyDescent="0.25">
      <c r="A144">
        <v>44</v>
      </c>
      <c r="B144" s="63">
        <v>2012170010064</v>
      </c>
      <c r="C144" s="59" t="s">
        <v>316</v>
      </c>
      <c r="D144" s="59" t="s">
        <v>317</v>
      </c>
      <c r="E144" s="309"/>
      <c r="F144" s="56">
        <v>1004403020</v>
      </c>
      <c r="G144" s="56">
        <v>464539592</v>
      </c>
      <c r="H144" s="56">
        <v>18702015</v>
      </c>
      <c r="I144" s="29">
        <f t="shared" si="8"/>
        <v>4.0259248774644811E-2</v>
      </c>
      <c r="J144" s="41"/>
      <c r="K144" s="50" t="s">
        <v>565</v>
      </c>
      <c r="L144" s="43" t="s">
        <v>566</v>
      </c>
      <c r="M144" s="46">
        <f>+'[19]2012170010064'!$P$22</f>
        <v>22500000</v>
      </c>
      <c r="N144" s="46">
        <f>IF(K144=[12]Hoja1!$G$223,[12]Hoja1!$E$223,"OJO")</f>
        <v>100</v>
      </c>
      <c r="O144" s="44"/>
      <c r="P144" s="44"/>
    </row>
    <row r="145" spans="1:16" ht="39.950000000000003" hidden="1" customHeight="1" x14ac:dyDescent="0.25">
      <c r="A145">
        <v>44</v>
      </c>
      <c r="B145" s="5">
        <v>2012170010068</v>
      </c>
      <c r="C145" s="25" t="s">
        <v>607</v>
      </c>
      <c r="D145" s="70" t="s">
        <v>605</v>
      </c>
      <c r="E145" s="309"/>
      <c r="F145" s="69">
        <v>128000000</v>
      </c>
      <c r="G145" s="69">
        <v>57780000</v>
      </c>
      <c r="H145" s="69">
        <v>48150000</v>
      </c>
      <c r="I145" s="29">
        <f t="shared" si="8"/>
        <v>0.83333333333333337</v>
      </c>
      <c r="J145" s="41"/>
      <c r="K145" s="50"/>
      <c r="L145" s="43"/>
      <c r="M145" s="46"/>
      <c r="N145" s="46"/>
      <c r="O145" s="44"/>
      <c r="P145" s="44"/>
    </row>
    <row r="146" spans="1:16" ht="39.950000000000003" customHeight="1" x14ac:dyDescent="0.25">
      <c r="A146">
        <v>42</v>
      </c>
      <c r="B146" s="5">
        <v>2012170010069</v>
      </c>
      <c r="C146" s="25" t="s">
        <v>604</v>
      </c>
      <c r="D146" s="70" t="s">
        <v>605</v>
      </c>
      <c r="E146" s="309"/>
      <c r="F146" s="69">
        <v>50000000</v>
      </c>
      <c r="G146" s="69">
        <v>22193500</v>
      </c>
      <c r="H146" s="69">
        <v>6266399</v>
      </c>
      <c r="I146" s="29">
        <f t="shared" si="8"/>
        <v>0.28235289611823283</v>
      </c>
      <c r="J146" s="41"/>
      <c r="K146" s="50"/>
      <c r="L146" s="43"/>
      <c r="M146" s="46"/>
      <c r="N146" s="46"/>
      <c r="O146" s="44"/>
      <c r="P146" s="44"/>
    </row>
    <row r="147" spans="1:16" ht="39.950000000000003" hidden="1" customHeight="1" x14ac:dyDescent="0.25">
      <c r="A147">
        <v>44</v>
      </c>
      <c r="B147" s="5">
        <v>2012170010103</v>
      </c>
      <c r="C147" s="17">
        <v>103</v>
      </c>
      <c r="D147" s="70" t="s">
        <v>608</v>
      </c>
      <c r="E147" s="309"/>
      <c r="F147" s="69">
        <v>80000000</v>
      </c>
      <c r="G147" s="69">
        <v>46998000</v>
      </c>
      <c r="H147" s="69">
        <v>18102933</v>
      </c>
      <c r="I147" s="29">
        <f t="shared" si="8"/>
        <v>0.38518517809268482</v>
      </c>
      <c r="J147" s="41"/>
      <c r="K147" s="50"/>
      <c r="L147" s="43"/>
      <c r="M147" s="46"/>
      <c r="N147" s="46"/>
      <c r="O147" s="44"/>
      <c r="P147" s="44"/>
    </row>
    <row r="148" spans="1:16" ht="36" hidden="1" x14ac:dyDescent="0.25">
      <c r="A148">
        <v>44</v>
      </c>
      <c r="B148" s="5">
        <v>2012170010070</v>
      </c>
      <c r="C148" s="17" t="s">
        <v>318</v>
      </c>
      <c r="D148" s="60" t="s">
        <v>319</v>
      </c>
      <c r="E148" s="309"/>
      <c r="F148" s="56">
        <v>40000000</v>
      </c>
      <c r="G148" s="56">
        <v>31758800</v>
      </c>
      <c r="H148" s="56">
        <v>0</v>
      </c>
      <c r="I148" s="29">
        <f t="shared" si="8"/>
        <v>0</v>
      </c>
      <c r="J148" s="41"/>
      <c r="K148" s="50" t="s">
        <v>567</v>
      </c>
      <c r="L148" s="43" t="s">
        <v>568</v>
      </c>
      <c r="M148" s="46">
        <f>+'[19] 2012170010070 '!$P$12</f>
        <v>0</v>
      </c>
      <c r="N148" s="49">
        <f>IF(K148=[12]Hoja1!$G$228,[12]Hoja1!$E$228,"OJO")</f>
        <v>100</v>
      </c>
      <c r="O148" s="44"/>
      <c r="P148" s="44"/>
    </row>
    <row r="149" spans="1:16" x14ac:dyDescent="0.25">
      <c r="F149" s="19"/>
    </row>
    <row r="150" spans="1:16" x14ac:dyDescent="0.25">
      <c r="E150" s="28" t="s">
        <v>349</v>
      </c>
      <c r="F150" s="40">
        <f>SUBTOTAL(9,F3:F148)</f>
        <v>3462642998</v>
      </c>
      <c r="G150" s="40">
        <f>SUBTOTAL(9,G3:G148)</f>
        <v>1883030941</v>
      </c>
      <c r="H150" s="40">
        <f>SUBTOTAL(9,H3:H148)</f>
        <v>145125336</v>
      </c>
    </row>
    <row r="151" spans="1:16" x14ac:dyDescent="0.25">
      <c r="F151" s="27">
        <f>+MAESTRO!S690</f>
        <v>0</v>
      </c>
      <c r="G151" s="27">
        <f>+MAESTRO!U690</f>
        <v>0</v>
      </c>
      <c r="H151" s="27">
        <f>+MAESTRO!V690</f>
        <v>0</v>
      </c>
    </row>
    <row r="152" spans="1:16" x14ac:dyDescent="0.25">
      <c r="E152" t="s">
        <v>348</v>
      </c>
      <c r="F152" s="27">
        <f>+F151-F150</f>
        <v>-3462642998</v>
      </c>
      <c r="G152" s="27">
        <f t="shared" ref="G152:H152" si="9">+G151-G150</f>
        <v>-1883030941</v>
      </c>
      <c r="H152" s="27">
        <f t="shared" si="9"/>
        <v>-145125336</v>
      </c>
    </row>
  </sheetData>
  <autoFilter ref="A2:P148">
    <filterColumn colId="0">
      <filters>
        <filter val="42"/>
      </filters>
    </filterColumn>
  </autoFilter>
  <mergeCells count="32">
    <mergeCell ref="G3:G6"/>
    <mergeCell ref="B3:B6"/>
    <mergeCell ref="C3:C6"/>
    <mergeCell ref="D3:D6"/>
    <mergeCell ref="E3:E12"/>
    <mergeCell ref="F3:F6"/>
    <mergeCell ref="B7:B8"/>
    <mergeCell ref="C7:C8"/>
    <mergeCell ref="D7:D8"/>
    <mergeCell ref="F7:F8"/>
    <mergeCell ref="G7:G8"/>
    <mergeCell ref="H3:H6"/>
    <mergeCell ref="I3:I6"/>
    <mergeCell ref="J3:J6"/>
    <mergeCell ref="O3:O6"/>
    <mergeCell ref="P3:P6"/>
    <mergeCell ref="E41:E48"/>
    <mergeCell ref="H7:H8"/>
    <mergeCell ref="I7:I8"/>
    <mergeCell ref="J7:J8"/>
    <mergeCell ref="E13:E18"/>
    <mergeCell ref="E19:E21"/>
    <mergeCell ref="E22:E27"/>
    <mergeCell ref="E28:E34"/>
    <mergeCell ref="E35:E40"/>
    <mergeCell ref="E125:E148"/>
    <mergeCell ref="E50:E64"/>
    <mergeCell ref="E65:E85"/>
    <mergeCell ref="E86:E109"/>
    <mergeCell ref="E110:E115"/>
    <mergeCell ref="E116:E119"/>
    <mergeCell ref="E120:E124"/>
  </mergeCells>
  <conditionalFormatting sqref="I7 I1 I3 I9:I1048576">
    <cfRule type="colorScale" priority="4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3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2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4:O27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F129" sqref="F129"/>
    </sheetView>
  </sheetViews>
  <sheetFormatPr baseColWidth="10" defaultRowHeight="15" x14ac:dyDescent="0.25"/>
  <cols>
    <col min="1" max="1" width="6.85546875" hidden="1" customWidth="1"/>
    <col min="2" max="2" width="10" customWidth="1"/>
    <col min="3" max="3" width="4.140625" customWidth="1"/>
    <col min="4" max="4" width="17.42578125" customWidth="1"/>
    <col min="5" max="5" width="6.7109375" customWidth="1"/>
    <col min="6" max="6" width="50.7109375" customWidth="1"/>
    <col min="7" max="7" width="25.7109375" customWidth="1"/>
    <col min="8" max="8" width="22.28515625" style="27" customWidth="1"/>
    <col min="9" max="9" width="24.7109375" style="27" customWidth="1"/>
    <col min="10" max="10" width="24.140625" style="27" customWidth="1"/>
    <col min="11" max="11" width="13.7109375" style="27" customWidth="1"/>
    <col min="12" max="17" width="30.7109375" customWidth="1"/>
    <col min="18" max="18" width="50.7109375" customWidth="1"/>
  </cols>
  <sheetData>
    <row r="1" spans="1:18" ht="36.75" customHeight="1" thickBot="1" x14ac:dyDescent="0.3"/>
    <row r="2" spans="1:18" ht="64.5" customHeight="1" x14ac:dyDescent="0.25">
      <c r="A2" s="97" t="s">
        <v>615</v>
      </c>
      <c r="B2" s="97" t="s">
        <v>611</v>
      </c>
      <c r="D2" s="2" t="s">
        <v>70</v>
      </c>
      <c r="E2" s="3"/>
      <c r="F2" s="4" t="s">
        <v>71</v>
      </c>
      <c r="G2" s="4" t="s">
        <v>72</v>
      </c>
      <c r="H2" s="18" t="s">
        <v>340</v>
      </c>
      <c r="I2" s="18" t="s">
        <v>609</v>
      </c>
      <c r="J2" s="18" t="s">
        <v>610</v>
      </c>
      <c r="K2" s="20" t="s">
        <v>341</v>
      </c>
      <c r="L2" s="20" t="s">
        <v>342</v>
      </c>
      <c r="M2" s="21" t="s">
        <v>343</v>
      </c>
      <c r="N2" s="21" t="s">
        <v>344</v>
      </c>
      <c r="O2" s="21" t="s">
        <v>598</v>
      </c>
      <c r="P2" s="21" t="s">
        <v>599</v>
      </c>
      <c r="Q2" s="21" t="s">
        <v>347</v>
      </c>
      <c r="R2" s="22" t="s">
        <v>342</v>
      </c>
    </row>
    <row r="3" spans="1:18" s="26" customFormat="1" ht="39.950000000000003" customHeight="1" x14ac:dyDescent="0.25">
      <c r="A3" t="s">
        <v>616</v>
      </c>
      <c r="B3" s="26" t="str">
        <f>CONCATENATE(A3,C3,E3)</f>
        <v>MED14126</v>
      </c>
      <c r="C3" s="26">
        <v>14</v>
      </c>
      <c r="D3" s="341">
        <v>2012170010126</v>
      </c>
      <c r="E3" s="344" t="s">
        <v>73</v>
      </c>
      <c r="F3" s="306" t="s">
        <v>74</v>
      </c>
      <c r="G3" s="295" t="s">
        <v>75</v>
      </c>
      <c r="H3" s="332">
        <f>+MAESTRO!S13+MAESTRO!S14+MAESTRO!S15+MAESTRO!S16+MAESTRO!S30</f>
        <v>1010000000</v>
      </c>
      <c r="I3" s="332">
        <f ca="1">SUMIF(MAESTRO!D4:V738,B3,MAESTRO!T4:T738)</f>
        <v>0</v>
      </c>
      <c r="J3" s="332">
        <f ca="1">SUMIF(MAESTRO!D4:X738,B3,MAESTRO!V4:V738)</f>
        <v>0</v>
      </c>
      <c r="K3" s="337" t="e">
        <f ca="1">+J3/I3</f>
        <v>#DIV/0!</v>
      </c>
      <c r="L3" s="334"/>
      <c r="M3" s="41" t="s">
        <v>350</v>
      </c>
      <c r="N3" s="43" t="s">
        <v>351</v>
      </c>
      <c r="O3" s="47">
        <f>+'[1]126- AGENDA AMBIENTAL'!$P$23</f>
        <v>534030805.83333331</v>
      </c>
      <c r="P3" s="46">
        <v>100</v>
      </c>
      <c r="Q3" s="340"/>
      <c r="R3" s="340" t="s">
        <v>575</v>
      </c>
    </row>
    <row r="4" spans="1:18" s="26" customFormat="1" ht="39.950000000000003" customHeight="1" x14ac:dyDescent="0.25">
      <c r="A4"/>
      <c r="C4" s="26">
        <v>14</v>
      </c>
      <c r="D4" s="342"/>
      <c r="E4" s="345"/>
      <c r="F4" s="307"/>
      <c r="G4" s="296"/>
      <c r="H4" s="332"/>
      <c r="I4" s="332"/>
      <c r="J4" s="332"/>
      <c r="K4" s="338"/>
      <c r="L4" s="339"/>
      <c r="M4" s="41" t="s">
        <v>352</v>
      </c>
      <c r="N4" s="43" t="s">
        <v>353</v>
      </c>
      <c r="O4" s="47"/>
      <c r="P4" s="46">
        <v>100</v>
      </c>
      <c r="Q4" s="340"/>
      <c r="R4" s="340"/>
    </row>
    <row r="5" spans="1:18" s="26" customFormat="1" ht="39.950000000000003" customHeight="1" x14ac:dyDescent="0.25">
      <c r="A5"/>
      <c r="C5" s="26">
        <v>14</v>
      </c>
      <c r="D5" s="342"/>
      <c r="E5" s="345"/>
      <c r="F5" s="307"/>
      <c r="G5" s="296"/>
      <c r="H5" s="332"/>
      <c r="I5" s="332"/>
      <c r="J5" s="332"/>
      <c r="K5" s="338"/>
      <c r="L5" s="339"/>
      <c r="M5" s="41" t="s">
        <v>354</v>
      </c>
      <c r="N5" s="43" t="s">
        <v>355</v>
      </c>
      <c r="O5" s="47"/>
      <c r="P5" s="46">
        <v>100</v>
      </c>
      <c r="Q5" s="340"/>
      <c r="R5" s="340"/>
    </row>
    <row r="6" spans="1:18" ht="39.950000000000003" customHeight="1" x14ac:dyDescent="0.25">
      <c r="C6">
        <v>14</v>
      </c>
      <c r="D6" s="343"/>
      <c r="E6" s="346"/>
      <c r="F6" s="347"/>
      <c r="G6" s="296"/>
      <c r="H6" s="332"/>
      <c r="I6" s="332"/>
      <c r="J6" s="332"/>
      <c r="K6" s="338"/>
      <c r="L6" s="335"/>
      <c r="M6" s="41" t="s">
        <v>356</v>
      </c>
      <c r="N6" s="43" t="s">
        <v>357</v>
      </c>
      <c r="O6" s="47"/>
      <c r="P6" s="46" t="s">
        <v>570</v>
      </c>
      <c r="Q6" s="340"/>
      <c r="R6" s="340"/>
    </row>
    <row r="7" spans="1:18" ht="39.950000000000003" customHeight="1" x14ac:dyDescent="0.25">
      <c r="A7" t="s">
        <v>616</v>
      </c>
      <c r="B7" t="str">
        <f>CONCATENATE(A7,C7,E7)</f>
        <v>MED14099</v>
      </c>
      <c r="C7">
        <v>14</v>
      </c>
      <c r="D7" s="300">
        <v>2012170010099</v>
      </c>
      <c r="E7" s="344" t="s">
        <v>76</v>
      </c>
      <c r="F7" s="306" t="s">
        <v>77</v>
      </c>
      <c r="G7" s="296"/>
      <c r="H7" s="332">
        <f>+MAESTRO!S24+MAESTRO!S25+MAESTRO!S26</f>
        <v>1525797000</v>
      </c>
      <c r="I7" s="332">
        <f ca="1">SUMIF(MAESTRO!D4:V738,B7,MAESTRO!T4:T738)</f>
        <v>0</v>
      </c>
      <c r="J7" s="332">
        <f ca="1">SUMIF(MAESTRO!D4:X738,B7,MAESTRO!V4:V738)</f>
        <v>0</v>
      </c>
      <c r="K7" s="333" t="e">
        <f ca="1">+J7/I7</f>
        <v>#DIV/0!</v>
      </c>
      <c r="L7" s="334"/>
      <c r="M7" s="41" t="s">
        <v>358</v>
      </c>
      <c r="N7" s="43" t="s">
        <v>359</v>
      </c>
      <c r="O7" s="47">
        <f>+'[1]099 ALBERGUE'!$P$27</f>
        <v>106541666.66666667</v>
      </c>
      <c r="P7" s="46">
        <v>300</v>
      </c>
      <c r="Q7" s="44"/>
      <c r="R7" s="44"/>
    </row>
    <row r="8" spans="1:18" ht="39.950000000000003" customHeight="1" x14ac:dyDescent="0.25">
      <c r="C8">
        <v>14</v>
      </c>
      <c r="D8" s="346"/>
      <c r="E8" s="346"/>
      <c r="F8" s="347"/>
      <c r="G8" s="296"/>
      <c r="H8" s="332"/>
      <c r="I8" s="332"/>
      <c r="J8" s="332"/>
      <c r="K8" s="333"/>
      <c r="L8" s="335"/>
      <c r="M8" s="41" t="s">
        <v>360</v>
      </c>
      <c r="N8" s="43" t="s">
        <v>361</v>
      </c>
      <c r="O8" s="47"/>
      <c r="P8" s="46" t="s">
        <v>571</v>
      </c>
      <c r="Q8" s="44"/>
      <c r="R8" s="44"/>
    </row>
    <row r="9" spans="1:18" ht="39.950000000000003" customHeight="1" x14ac:dyDescent="0.25">
      <c r="A9" t="s">
        <v>616</v>
      </c>
      <c r="B9" t="str">
        <f>CONCATENATE(A9,C9,E9)</f>
        <v>MED14105</v>
      </c>
      <c r="C9">
        <v>14</v>
      </c>
      <c r="D9" s="5">
        <v>2012170010105</v>
      </c>
      <c r="E9" s="6" t="s">
        <v>78</v>
      </c>
      <c r="F9" s="82" t="s">
        <v>79</v>
      </c>
      <c r="G9" s="296"/>
      <c r="H9" s="83">
        <f ca="1">SUMIF(MAESTRO!D2:X738,B9,MAESTRO!S2:S738)</f>
        <v>0</v>
      </c>
      <c r="I9" s="83">
        <f ca="1">SUMIF(MAESTRO!D4:X738,B9,MAESTRO!T4:T738)</f>
        <v>0</v>
      </c>
      <c r="J9" s="83">
        <f ca="1">SUMIF(MAESTRO!D4:X738,B9,MAESTRO!V4:V738)</f>
        <v>0</v>
      </c>
      <c r="K9" s="85" t="e">
        <f t="shared" ref="K9:K11" ca="1" si="0">+J9/I9</f>
        <v>#DIV/0!</v>
      </c>
      <c r="L9" s="44"/>
      <c r="M9" s="41">
        <v>0</v>
      </c>
      <c r="N9" s="43">
        <v>0</v>
      </c>
      <c r="O9" s="83">
        <f>+'[1]105-ESPACIO PÚBLICO'!$P$26</f>
        <v>239292474</v>
      </c>
      <c r="P9" s="46">
        <v>0</v>
      </c>
      <c r="Q9" s="44"/>
      <c r="R9" s="44"/>
    </row>
    <row r="10" spans="1:18" ht="39.950000000000003" customHeight="1" x14ac:dyDescent="0.25">
      <c r="A10" t="s">
        <v>616</v>
      </c>
      <c r="B10" t="str">
        <f t="shared" ref="B10:B73" si="1">CONCATENATE(A10,C10,E10)</f>
        <v>MED14009</v>
      </c>
      <c r="C10">
        <v>14</v>
      </c>
      <c r="D10" s="5">
        <v>2012170010009</v>
      </c>
      <c r="E10" s="98" t="s">
        <v>165</v>
      </c>
      <c r="F10" s="82" t="s">
        <v>80</v>
      </c>
      <c r="G10" s="296"/>
      <c r="H10" s="83">
        <f ca="1">SUMIF(MAESTRO!D3:X739,B10,MAESTRO!S3:S739)</f>
        <v>0</v>
      </c>
      <c r="I10" s="83">
        <f ca="1">SUMIF(MAESTRO!D5:X739,B10,MAESTRO!T5:T739)</f>
        <v>0</v>
      </c>
      <c r="J10" s="83">
        <f ca="1">SUMIF(MAESTRO!D5:X739,B10,MAESTRO!V5:V739)</f>
        <v>0</v>
      </c>
      <c r="K10" s="29">
        <v>0</v>
      </c>
      <c r="L10" s="41"/>
      <c r="M10" s="41" t="s">
        <v>363</v>
      </c>
      <c r="N10" s="43" t="s">
        <v>364</v>
      </c>
      <c r="O10" s="46">
        <f>+'[1]009-SERV.BASICOS(2)'!$P$14</f>
        <v>353000000</v>
      </c>
      <c r="P10" s="46">
        <v>95</v>
      </c>
      <c r="Q10" s="44"/>
      <c r="R10" s="44"/>
    </row>
    <row r="11" spans="1:18" ht="39.950000000000003" customHeight="1" x14ac:dyDescent="0.25">
      <c r="A11" t="s">
        <v>616</v>
      </c>
      <c r="B11" t="str">
        <f t="shared" si="1"/>
        <v>MED14145</v>
      </c>
      <c r="C11">
        <v>14</v>
      </c>
      <c r="D11" s="5">
        <v>2012170010145</v>
      </c>
      <c r="E11" s="8">
        <v>145</v>
      </c>
      <c r="F11" s="82" t="s">
        <v>81</v>
      </c>
      <c r="G11" s="296"/>
      <c r="H11" s="83">
        <f ca="1">SUMIF(MAESTRO!D4:X740,B11,MAESTRO!S4:S740)</f>
        <v>0</v>
      </c>
      <c r="I11" s="83">
        <f ca="1">SUMIF(MAESTRO!D6:X740,B11,MAESTRO!T6:T740)</f>
        <v>0</v>
      </c>
      <c r="J11" s="83">
        <f ca="1">SUMIF(MAESTRO!D6:X740,B11,MAESTRO!V6:V740)</f>
        <v>0</v>
      </c>
      <c r="K11" s="85" t="e">
        <f t="shared" ca="1" si="0"/>
        <v>#DIV/0!</v>
      </c>
      <c r="L11" s="52"/>
      <c r="M11" s="41" t="s">
        <v>362</v>
      </c>
      <c r="N11" s="43" t="s">
        <v>81</v>
      </c>
      <c r="O11" s="46">
        <f>+'[1]145- PARQUES'!$P$20</f>
        <v>373687500</v>
      </c>
      <c r="P11" s="46">
        <v>0</v>
      </c>
      <c r="Q11" s="44"/>
      <c r="R11" s="44"/>
    </row>
    <row r="12" spans="1:18" ht="48" customHeight="1" x14ac:dyDescent="0.25">
      <c r="A12" t="s">
        <v>616</v>
      </c>
      <c r="B12" t="str">
        <f t="shared" si="1"/>
        <v>MED14008</v>
      </c>
      <c r="C12">
        <v>14</v>
      </c>
      <c r="D12" s="75">
        <v>2012170010008</v>
      </c>
      <c r="E12" s="77" t="s">
        <v>82</v>
      </c>
      <c r="F12" s="78" t="s">
        <v>83</v>
      </c>
      <c r="G12" s="296"/>
      <c r="H12" s="83">
        <f ca="1">SUMIF(MAESTRO!D5:X741,B12,MAESTRO!S5:S741)</f>
        <v>0</v>
      </c>
      <c r="I12" s="83">
        <f ca="1">SUMIF(MAESTRO!D7:X741,B12,MAESTRO!T7:T741)</f>
        <v>0</v>
      </c>
      <c r="J12" s="83">
        <f ca="1">SUMIF(MAESTRO!D7:X741,B12,MAESTRO!V7:V741)</f>
        <v>0</v>
      </c>
      <c r="K12" s="85" t="e">
        <f ca="1">+J12/I12</f>
        <v>#DIV/0!</v>
      </c>
      <c r="L12" s="41"/>
      <c r="M12" s="41" t="s">
        <v>365</v>
      </c>
      <c r="N12" s="43" t="s">
        <v>366</v>
      </c>
      <c r="O12" s="46">
        <f>+'[1]008-PGIRS'!$P$16</f>
        <v>82500000</v>
      </c>
      <c r="P12" s="47">
        <v>735294117647059</v>
      </c>
      <c r="Q12" s="44"/>
      <c r="R12" s="44"/>
    </row>
    <row r="13" spans="1:18" ht="39.950000000000003" customHeight="1" x14ac:dyDescent="0.25">
      <c r="A13" t="s">
        <v>617</v>
      </c>
      <c r="B13" t="str">
        <f t="shared" si="1"/>
        <v>ALC20135</v>
      </c>
      <c r="C13">
        <v>20</v>
      </c>
      <c r="D13" s="9">
        <v>2012170010135</v>
      </c>
      <c r="E13" s="10" t="s">
        <v>84</v>
      </c>
      <c r="F13" s="84" t="s">
        <v>85</v>
      </c>
      <c r="G13" s="297" t="s">
        <v>86</v>
      </c>
      <c r="H13" s="83">
        <f ca="1">SUMIF(MAESTRO!D6:X742,B13,MAESTRO!S6:S742)</f>
        <v>0</v>
      </c>
      <c r="I13" s="83">
        <f ca="1">SUMIF(MAESTRO!D8:X742,B13,MAESTRO!T8:T742)</f>
        <v>0</v>
      </c>
      <c r="J13" s="83">
        <f ca="1">SUMIF(MAESTRO!D8:X742,B13,MAESTRO!V8:V742)</f>
        <v>0</v>
      </c>
      <c r="K13" s="29" t="e">
        <f ca="1">+J13/I13</f>
        <v>#DIV/0!</v>
      </c>
      <c r="L13" s="41"/>
      <c r="M13" s="41" t="s">
        <v>367</v>
      </c>
      <c r="N13" s="43" t="s">
        <v>368</v>
      </c>
      <c r="O13" s="48">
        <f>+[2]DESPACHO!$P$15</f>
        <v>50000000</v>
      </c>
      <c r="P13" s="83" t="s">
        <v>572</v>
      </c>
      <c r="Q13" s="44"/>
      <c r="R13" s="44"/>
    </row>
    <row r="14" spans="1:18" ht="39.950000000000003" customHeight="1" x14ac:dyDescent="0.25">
      <c r="A14" t="s">
        <v>617</v>
      </c>
      <c r="B14" t="str">
        <f t="shared" si="1"/>
        <v>ALC20025</v>
      </c>
      <c r="C14">
        <v>20</v>
      </c>
      <c r="D14" s="11">
        <v>2012170010025</v>
      </c>
      <c r="E14" s="12" t="s">
        <v>87</v>
      </c>
      <c r="F14" s="13" t="s">
        <v>88</v>
      </c>
      <c r="G14" s="297"/>
      <c r="H14" s="83">
        <f ca="1">SUMIF(MAESTRO!D7:X743,B14,MAESTRO!S7:S743)</f>
        <v>0</v>
      </c>
      <c r="I14" s="83">
        <f ca="1">SUMIF(MAESTRO!D9:X743,B14,MAESTRO!T9:T743)</f>
        <v>0</v>
      </c>
      <c r="J14" s="83">
        <f ca="1">SUMIF(MAESTRO!D9:X743,B14,MAESTRO!V9:V743)</f>
        <v>0</v>
      </c>
      <c r="K14" s="29" t="e">
        <f t="shared" ref="K14" ca="1" si="2">+J14/I14</f>
        <v>#DIV/0!</v>
      </c>
      <c r="L14" s="41"/>
      <c r="M14" s="41" t="s">
        <v>383</v>
      </c>
      <c r="N14" s="43" t="s">
        <v>384</v>
      </c>
      <c r="O14" s="48">
        <f>+'[3]25'!$P$12</f>
        <v>0</v>
      </c>
      <c r="P14" s="83">
        <v>370</v>
      </c>
      <c r="Q14" s="44"/>
      <c r="R14" s="44"/>
    </row>
    <row r="15" spans="1:18" ht="39.950000000000003" customHeight="1" x14ac:dyDescent="0.25">
      <c r="A15" t="s">
        <v>617</v>
      </c>
      <c r="B15" t="str">
        <f t="shared" si="1"/>
        <v>ALC20024</v>
      </c>
      <c r="C15">
        <v>20</v>
      </c>
      <c r="D15" s="33">
        <v>2012170010024</v>
      </c>
      <c r="E15" s="34" t="s">
        <v>89</v>
      </c>
      <c r="F15" s="35" t="s">
        <v>90</v>
      </c>
      <c r="G15" s="297"/>
      <c r="H15" s="83">
        <f ca="1">SUMIF(MAESTRO!D8:X744,B15,MAESTRO!S8:S744)</f>
        <v>0</v>
      </c>
      <c r="I15" s="83">
        <f ca="1">SUMIF(MAESTRO!D10:X744,B15,MAESTRO!T10:T744)</f>
        <v>0</v>
      </c>
      <c r="J15" s="83">
        <f ca="1">SUMIF(MAESTRO!D10:X744,B15,MAESTRO!V10:V744)</f>
        <v>0</v>
      </c>
      <c r="K15" s="29">
        <v>0</v>
      </c>
      <c r="L15" s="41"/>
      <c r="M15" s="41" t="s">
        <v>369</v>
      </c>
      <c r="N15" s="43" t="s">
        <v>370</v>
      </c>
      <c r="O15" s="48">
        <f>+'[3]24'!$P$14</f>
        <v>0</v>
      </c>
      <c r="P15" s="83">
        <v>78</v>
      </c>
      <c r="Q15" s="44"/>
      <c r="R15" s="44"/>
    </row>
    <row r="16" spans="1:18" ht="39.950000000000003" customHeight="1" x14ac:dyDescent="0.25">
      <c r="A16" t="s">
        <v>617</v>
      </c>
      <c r="B16" t="str">
        <f t="shared" si="1"/>
        <v>ALC20026</v>
      </c>
      <c r="C16">
        <v>20</v>
      </c>
      <c r="D16" s="5">
        <v>2012170010026</v>
      </c>
      <c r="E16" s="6" t="s">
        <v>91</v>
      </c>
      <c r="F16" s="82" t="s">
        <v>92</v>
      </c>
      <c r="G16" s="297"/>
      <c r="H16" s="83">
        <f ca="1">SUMIF(MAESTRO!D9:X745,B16,MAESTRO!S9:S745)</f>
        <v>0</v>
      </c>
      <c r="I16" s="83">
        <f ca="1">SUMIF(MAESTRO!D11:X745,B16,MAESTRO!T11:T745)</f>
        <v>0</v>
      </c>
      <c r="J16" s="83">
        <f ca="1">SUMIF(MAESTRO!D11:X745,B16,MAESTRO!V11:V745)</f>
        <v>0</v>
      </c>
      <c r="K16" s="29" t="e">
        <f t="shared" ref="K16:K48" ca="1" si="3">+J16/I16</f>
        <v>#DIV/0!</v>
      </c>
      <c r="L16" s="41"/>
      <c r="M16" s="41" t="s">
        <v>371</v>
      </c>
      <c r="N16" s="43" t="s">
        <v>372</v>
      </c>
      <c r="O16" s="48">
        <f>+'[4]26'!$P$20</f>
        <v>49250000</v>
      </c>
      <c r="P16" s="83">
        <v>2121</v>
      </c>
      <c r="Q16" s="44"/>
      <c r="R16" s="44"/>
    </row>
    <row r="17" spans="1:18" ht="39.950000000000003" customHeight="1" x14ac:dyDescent="0.25">
      <c r="A17" t="s">
        <v>617</v>
      </c>
      <c r="B17" t="str">
        <f t="shared" si="1"/>
        <v>ALC20027</v>
      </c>
      <c r="C17">
        <v>20</v>
      </c>
      <c r="D17" s="5">
        <v>2012170010027</v>
      </c>
      <c r="E17" s="6" t="s">
        <v>93</v>
      </c>
      <c r="F17" s="82" t="s">
        <v>94</v>
      </c>
      <c r="G17" s="297"/>
      <c r="H17" s="83">
        <f ca="1">SUMIF(MAESTRO!D10:X746,B17,MAESTRO!S10:S746)</f>
        <v>0</v>
      </c>
      <c r="I17" s="83">
        <f ca="1">SUMIF(MAESTRO!D12:X746,B17,MAESTRO!T12:T746)</f>
        <v>0</v>
      </c>
      <c r="J17" s="83">
        <f ca="1">SUMIF(MAESTRO!D12:X746,B17,MAESTRO!V12:V746)</f>
        <v>0</v>
      </c>
      <c r="K17" s="29" t="e">
        <f t="shared" ca="1" si="3"/>
        <v>#DIV/0!</v>
      </c>
      <c r="L17" s="41"/>
      <c r="M17" s="41" t="s">
        <v>373</v>
      </c>
      <c r="N17" s="43" t="s">
        <v>374</v>
      </c>
      <c r="O17" s="48">
        <f>+'[4]27'!$P$19</f>
        <v>0</v>
      </c>
      <c r="P17" s="83">
        <v>1</v>
      </c>
      <c r="Q17" s="44"/>
      <c r="R17" s="44"/>
    </row>
    <row r="18" spans="1:18" ht="39.950000000000003" customHeight="1" x14ac:dyDescent="0.25">
      <c r="A18" t="s">
        <v>617</v>
      </c>
      <c r="B18" t="str">
        <f t="shared" si="1"/>
        <v>ALC20143</v>
      </c>
      <c r="C18">
        <v>20</v>
      </c>
      <c r="D18" s="5">
        <v>2012170010143</v>
      </c>
      <c r="E18" s="6" t="s">
        <v>95</v>
      </c>
      <c r="F18" s="82" t="s">
        <v>96</v>
      </c>
      <c r="G18" s="297"/>
      <c r="H18" s="83">
        <f ca="1">SUMIF(MAESTRO!D11:X747,B18,MAESTRO!S11:S747)</f>
        <v>0</v>
      </c>
      <c r="I18" s="83">
        <f ca="1">SUMIF(MAESTRO!D13:X747,B18,MAESTRO!T13:T747)</f>
        <v>0</v>
      </c>
      <c r="J18" s="83">
        <f ca="1">SUMIF(MAESTRO!D13:X747,B18,MAESTRO!V13:V747)</f>
        <v>0</v>
      </c>
      <c r="K18" s="29" t="e">
        <f t="shared" ca="1" si="3"/>
        <v>#DIV/0!</v>
      </c>
      <c r="L18" s="41"/>
      <c r="M18" s="41" t="s">
        <v>381</v>
      </c>
      <c r="N18" s="43" t="s">
        <v>382</v>
      </c>
      <c r="O18" s="48">
        <f>+'[5]143'!$P$20</f>
        <v>160900000</v>
      </c>
      <c r="P18" s="83">
        <v>1</v>
      </c>
      <c r="Q18" s="44"/>
      <c r="R18" s="44"/>
    </row>
    <row r="19" spans="1:18" ht="39.950000000000003" customHeight="1" x14ac:dyDescent="0.25">
      <c r="A19" t="s">
        <v>617</v>
      </c>
      <c r="B19" t="str">
        <f t="shared" si="1"/>
        <v>ALC20140</v>
      </c>
      <c r="C19">
        <v>20</v>
      </c>
      <c r="D19" s="75">
        <v>2012170010140</v>
      </c>
      <c r="E19" s="77" t="s">
        <v>97</v>
      </c>
      <c r="F19" s="79" t="s">
        <v>98</v>
      </c>
      <c r="G19" s="336" t="s">
        <v>99</v>
      </c>
      <c r="H19" s="83">
        <f ca="1">SUMIF(MAESTRO!D12:X748,B19,MAESTRO!S12:S748)</f>
        <v>0</v>
      </c>
      <c r="I19" s="83">
        <f ca="1">SUMIF(MAESTRO!D14:X748,B19,MAESTRO!T14:T748)</f>
        <v>0</v>
      </c>
      <c r="J19" s="83">
        <f ca="1">SUMIF(MAESTRO!D14:X748,B19,MAESTRO!V14:V748)</f>
        <v>0</v>
      </c>
      <c r="K19" s="29" t="e">
        <f t="shared" ca="1" si="3"/>
        <v>#DIV/0!</v>
      </c>
      <c r="L19" s="41"/>
      <c r="M19" s="41" t="s">
        <v>375</v>
      </c>
      <c r="N19" s="43" t="s">
        <v>376</v>
      </c>
      <c r="O19" s="48">
        <f>+'[6]140'!$P$21</f>
        <v>243362500</v>
      </c>
      <c r="P19" s="83">
        <v>102</v>
      </c>
      <c r="Q19" s="44"/>
      <c r="R19" s="44"/>
    </row>
    <row r="20" spans="1:18" ht="39.950000000000003" customHeight="1" x14ac:dyDescent="0.25">
      <c r="A20" t="s">
        <v>617</v>
      </c>
      <c r="B20" t="str">
        <f t="shared" si="1"/>
        <v>ALC20141</v>
      </c>
      <c r="C20">
        <v>20</v>
      </c>
      <c r="D20" s="75">
        <v>2012170010141</v>
      </c>
      <c r="E20" s="77" t="s">
        <v>100</v>
      </c>
      <c r="F20" s="79" t="s">
        <v>101</v>
      </c>
      <c r="G20" s="336"/>
      <c r="H20" s="83">
        <f ca="1">SUMIF(MAESTRO!D13:X749,B20,MAESTRO!S13:S749)</f>
        <v>0</v>
      </c>
      <c r="I20" s="83">
        <f ca="1">SUMIF(MAESTRO!D15:X749,B20,MAESTRO!T15:T749)</f>
        <v>0</v>
      </c>
      <c r="J20" s="83">
        <f ca="1">SUMIF(MAESTRO!D15:X749,B20,MAESTRO!V15:V749)</f>
        <v>0</v>
      </c>
      <c r="K20" s="29" t="e">
        <f t="shared" ca="1" si="3"/>
        <v>#DIV/0!</v>
      </c>
      <c r="L20" s="41"/>
      <c r="M20" s="41" t="s">
        <v>377</v>
      </c>
      <c r="N20" s="43" t="s">
        <v>378</v>
      </c>
      <c r="O20" s="48">
        <f>+'[6]141'!$P$22</f>
        <v>30750000</v>
      </c>
      <c r="P20" s="83">
        <v>14</v>
      </c>
      <c r="Q20" s="44"/>
      <c r="R20" s="44"/>
    </row>
    <row r="21" spans="1:18" ht="39.950000000000003" customHeight="1" x14ac:dyDescent="0.25">
      <c r="A21" t="s">
        <v>617</v>
      </c>
      <c r="B21" t="str">
        <f t="shared" si="1"/>
        <v>ALC20142</v>
      </c>
      <c r="C21">
        <v>20</v>
      </c>
      <c r="D21" s="5">
        <v>2012170010142</v>
      </c>
      <c r="E21" s="6" t="s">
        <v>102</v>
      </c>
      <c r="F21" s="81" t="s">
        <v>103</v>
      </c>
      <c r="G21" s="336"/>
      <c r="H21" s="83">
        <f ca="1">SUMIF(MAESTRO!D14:X750,B21,MAESTRO!S14:S750)</f>
        <v>0</v>
      </c>
      <c r="I21" s="83">
        <f ca="1">SUMIF(MAESTRO!D16:X750,B21,MAESTRO!T16:T750)</f>
        <v>0</v>
      </c>
      <c r="J21" s="83">
        <f ca="1">SUMIF(MAESTRO!D16:X750,B21,MAESTRO!V16:V750)</f>
        <v>0</v>
      </c>
      <c r="K21" s="29" t="e">
        <f t="shared" ca="1" si="3"/>
        <v>#DIV/0!</v>
      </c>
      <c r="L21" s="41"/>
      <c r="M21" s="41" t="s">
        <v>379</v>
      </c>
      <c r="N21" s="43" t="s">
        <v>380</v>
      </c>
      <c r="O21" s="48">
        <f>+'[6]142'!$P$14</f>
        <v>25000000</v>
      </c>
      <c r="P21" s="83">
        <v>1</v>
      </c>
      <c r="Q21" s="44"/>
      <c r="R21" s="44"/>
    </row>
    <row r="22" spans="1:18" ht="39.950000000000003" customHeight="1" x14ac:dyDescent="0.25">
      <c r="A22" t="s">
        <v>618</v>
      </c>
      <c r="B22" t="str">
        <f t="shared" si="1"/>
        <v>SAD21014</v>
      </c>
      <c r="C22">
        <v>21</v>
      </c>
      <c r="D22" s="75">
        <v>2012170010014</v>
      </c>
      <c r="E22" s="77" t="s">
        <v>104</v>
      </c>
      <c r="F22" s="78" t="s">
        <v>105</v>
      </c>
      <c r="G22" s="298" t="s">
        <v>106</v>
      </c>
      <c r="H22" s="83">
        <f ca="1">SUMIF(MAESTRO!D15:X751,B22,MAESTRO!S15:S751)</f>
        <v>0</v>
      </c>
      <c r="I22" s="83">
        <f ca="1">SUMIF(MAESTRO!D17:X751,B22,MAESTRO!T17:T751)</f>
        <v>0</v>
      </c>
      <c r="J22" s="83">
        <f ca="1">SUMIF(MAESTRO!D17:X751,B22,MAESTRO!V17:V751)</f>
        <v>0</v>
      </c>
      <c r="K22" s="29" t="e">
        <f t="shared" ca="1" si="3"/>
        <v>#DIV/0!</v>
      </c>
      <c r="L22" s="41"/>
      <c r="M22" s="41" t="s">
        <v>385</v>
      </c>
      <c r="N22" s="43" t="s">
        <v>386</v>
      </c>
      <c r="O22" s="48">
        <f>+'[7]014'!$Q$15</f>
        <v>61840000</v>
      </c>
      <c r="P22" s="83">
        <v>80</v>
      </c>
      <c r="Q22" s="54"/>
      <c r="R22" s="44"/>
    </row>
    <row r="23" spans="1:18" ht="39.950000000000003" customHeight="1" x14ac:dyDescent="0.25">
      <c r="A23" t="s">
        <v>618</v>
      </c>
      <c r="B23" t="str">
        <f t="shared" si="1"/>
        <v>SAD21136</v>
      </c>
      <c r="C23">
        <v>21</v>
      </c>
      <c r="D23" s="5">
        <v>2012170010136</v>
      </c>
      <c r="E23" s="6" t="s">
        <v>107</v>
      </c>
      <c r="F23" s="82" t="s">
        <v>108</v>
      </c>
      <c r="G23" s="299"/>
      <c r="H23" s="83">
        <f ca="1">SUMIF(MAESTRO!D16:X752,B23,MAESTRO!S16:S752)</f>
        <v>0</v>
      </c>
      <c r="I23" s="83">
        <f ca="1">SUMIF(MAESTRO!D18:X752,B23,MAESTRO!T18:T752)</f>
        <v>0</v>
      </c>
      <c r="J23" s="83">
        <f ca="1">SUMIF(MAESTRO!D18:X752,B23,MAESTRO!V18:V752)</f>
        <v>0</v>
      </c>
      <c r="K23" s="29" t="e">
        <f t="shared" ca="1" si="3"/>
        <v>#DIV/0!</v>
      </c>
      <c r="L23" s="41"/>
      <c r="M23" s="41" t="s">
        <v>387</v>
      </c>
      <c r="N23" s="43" t="s">
        <v>388</v>
      </c>
      <c r="O23" s="48">
        <f>+'[7]136'!$P$13</f>
        <v>19760000</v>
      </c>
      <c r="P23" s="53">
        <v>0</v>
      </c>
      <c r="Q23" s="54"/>
      <c r="R23" s="44"/>
    </row>
    <row r="24" spans="1:18" ht="39.950000000000003" customHeight="1" x14ac:dyDescent="0.25">
      <c r="A24" t="s">
        <v>618</v>
      </c>
      <c r="B24" t="str">
        <f t="shared" si="1"/>
        <v>SAD21015</v>
      </c>
      <c r="C24">
        <v>21</v>
      </c>
      <c r="D24" s="75">
        <v>2012170010015</v>
      </c>
      <c r="E24" s="77" t="s">
        <v>109</v>
      </c>
      <c r="F24" s="78" t="s">
        <v>110</v>
      </c>
      <c r="G24" s="299"/>
      <c r="H24" s="83">
        <f ca="1">SUMIF(MAESTRO!D17:X753,B24,MAESTRO!S17:S753)</f>
        <v>0</v>
      </c>
      <c r="I24" s="83">
        <f ca="1">SUMIF(MAESTRO!D19:X753,B24,MAESTRO!T19:T753)</f>
        <v>0</v>
      </c>
      <c r="J24" s="83">
        <f ca="1">SUMIF(MAESTRO!D19:X753,B24,MAESTRO!V19:V753)</f>
        <v>0</v>
      </c>
      <c r="K24" s="29" t="e">
        <f t="shared" ca="1" si="3"/>
        <v>#DIV/0!</v>
      </c>
      <c r="L24" s="41"/>
      <c r="M24" s="41" t="s">
        <v>389</v>
      </c>
      <c r="N24" s="43" t="s">
        <v>390</v>
      </c>
      <c r="O24" s="48">
        <f>+'[7]015'!$P$28</f>
        <v>98375000</v>
      </c>
      <c r="P24" s="53">
        <v>100199600798403</v>
      </c>
      <c r="Q24" s="54"/>
      <c r="R24" s="44"/>
    </row>
    <row r="25" spans="1:18" ht="39.950000000000003" customHeight="1" x14ac:dyDescent="0.25">
      <c r="A25" t="s">
        <v>618</v>
      </c>
      <c r="B25" t="str">
        <f t="shared" si="1"/>
        <v>SAD21018</v>
      </c>
      <c r="C25">
        <v>21</v>
      </c>
      <c r="D25" s="5">
        <v>2012170010018</v>
      </c>
      <c r="E25" s="6" t="s">
        <v>111</v>
      </c>
      <c r="F25" s="82" t="s">
        <v>112</v>
      </c>
      <c r="G25" s="299"/>
      <c r="H25" s="83">
        <f ca="1">SUMIF(MAESTRO!D18:X754,B25,MAESTRO!S18:S754)</f>
        <v>0</v>
      </c>
      <c r="I25" s="83">
        <f ca="1">SUMIF(MAESTRO!D20:X754,B25,MAESTRO!T20:T754)</f>
        <v>0</v>
      </c>
      <c r="J25" s="83">
        <f ca="1">SUMIF(MAESTRO!D20:X754,B25,MAESTRO!V20:V754)</f>
        <v>0</v>
      </c>
      <c r="K25" s="29" t="e">
        <f t="shared" ca="1" si="3"/>
        <v>#DIV/0!</v>
      </c>
      <c r="L25" s="41"/>
      <c r="M25" s="41" t="s">
        <v>391</v>
      </c>
      <c r="N25" s="43" t="s">
        <v>392</v>
      </c>
      <c r="O25" s="48">
        <f>+'[7]018'!$P$14</f>
        <v>6207243.6363636367</v>
      </c>
      <c r="P25" s="83">
        <v>100</v>
      </c>
      <c r="Q25" s="54"/>
      <c r="R25" s="44"/>
    </row>
    <row r="26" spans="1:18" ht="39.950000000000003" customHeight="1" x14ac:dyDescent="0.25">
      <c r="A26" t="s">
        <v>618</v>
      </c>
      <c r="B26" t="str">
        <f t="shared" si="1"/>
        <v>SAD21016</v>
      </c>
      <c r="C26">
        <v>21</v>
      </c>
      <c r="D26" s="75">
        <v>2012170010016</v>
      </c>
      <c r="E26" s="77" t="s">
        <v>113</v>
      </c>
      <c r="F26" s="78" t="s">
        <v>114</v>
      </c>
      <c r="G26" s="299"/>
      <c r="H26" s="83">
        <f ca="1">SUMIF(MAESTRO!D19:X755,B26,MAESTRO!S19:S755)</f>
        <v>0</v>
      </c>
      <c r="I26" s="83">
        <f ca="1">SUMIF(MAESTRO!D21:X755,B26,MAESTRO!T21:T755)</f>
        <v>0</v>
      </c>
      <c r="J26" s="83">
        <f ca="1">SUMIF(MAESTRO!D21:X755,B26,MAESTRO!V21:V755)</f>
        <v>0</v>
      </c>
      <c r="K26" s="29" t="e">
        <f t="shared" ca="1" si="3"/>
        <v>#DIV/0!</v>
      </c>
      <c r="L26" s="41"/>
      <c r="M26" s="41" t="s">
        <v>393</v>
      </c>
      <c r="N26" s="43" t="s">
        <v>394</v>
      </c>
      <c r="O26" s="48">
        <f>+'[7]016'!$P$17</f>
        <v>31988170.800000001</v>
      </c>
      <c r="P26" s="83">
        <v>100</v>
      </c>
      <c r="Q26" s="54"/>
      <c r="R26" s="44"/>
    </row>
    <row r="27" spans="1:18" ht="39.950000000000003" customHeight="1" x14ac:dyDescent="0.25">
      <c r="A27" t="s">
        <v>618</v>
      </c>
      <c r="B27" t="str">
        <f t="shared" si="1"/>
        <v>SAD21017</v>
      </c>
      <c r="C27">
        <v>21</v>
      </c>
      <c r="D27" s="75">
        <v>2012170010017</v>
      </c>
      <c r="E27" s="77" t="s">
        <v>115</v>
      </c>
      <c r="F27" s="78" t="s">
        <v>116</v>
      </c>
      <c r="G27" s="299"/>
      <c r="H27" s="83">
        <f ca="1">SUMIF(MAESTRO!D20:X756,B27,MAESTRO!S20:S756)</f>
        <v>0</v>
      </c>
      <c r="I27" s="83">
        <f ca="1">SUMIF(MAESTRO!D22:X756,B27,MAESTRO!T22:T756)</f>
        <v>0</v>
      </c>
      <c r="J27" s="83">
        <f ca="1">SUMIF(MAESTRO!D22:X756,B27,MAESTRO!V22:V756)</f>
        <v>0</v>
      </c>
      <c r="K27" s="29" t="e">
        <f t="shared" ca="1" si="3"/>
        <v>#DIV/0!</v>
      </c>
      <c r="L27" s="41"/>
      <c r="M27" s="41" t="s">
        <v>395</v>
      </c>
      <c r="N27" s="43" t="s">
        <v>396</v>
      </c>
      <c r="O27" s="48">
        <f>+'[7]017'!$P$54</f>
        <v>138427000</v>
      </c>
      <c r="P27" s="53">
        <v>195767195767196</v>
      </c>
      <c r="Q27" s="54"/>
      <c r="R27" s="44"/>
    </row>
    <row r="28" spans="1:18" ht="39.950000000000003" customHeight="1" x14ac:dyDescent="0.25">
      <c r="A28" t="s">
        <v>619</v>
      </c>
      <c r="B28" t="str">
        <f t="shared" si="1"/>
        <v>PLA22123</v>
      </c>
      <c r="C28">
        <v>22</v>
      </c>
      <c r="D28" s="5">
        <v>2012170010123</v>
      </c>
      <c r="E28" s="6" t="s">
        <v>117</v>
      </c>
      <c r="F28" s="82" t="s">
        <v>118</v>
      </c>
      <c r="G28" s="309" t="s">
        <v>119</v>
      </c>
      <c r="H28" s="83">
        <f ca="1">SUMIF(MAESTRO!D21:X757,B28,MAESTRO!S21:S757)</f>
        <v>0</v>
      </c>
      <c r="I28" s="83">
        <f ca="1">SUMIF(MAESTRO!D23:X757,B28,MAESTRO!T23:T757)</f>
        <v>0</v>
      </c>
      <c r="J28" s="83">
        <f ca="1">SUMIF(MAESTRO!D23:X757,B28,MAESTRO!V23:V757)</f>
        <v>0</v>
      </c>
      <c r="K28" s="29" t="e">
        <f t="shared" ca="1" si="3"/>
        <v>#DIV/0!</v>
      </c>
      <c r="L28" s="44"/>
      <c r="M28" s="41">
        <v>0</v>
      </c>
      <c r="N28" s="43">
        <v>0</v>
      </c>
      <c r="O28" s="83">
        <f>+'[8]123'!$P$13</f>
        <v>8250000</v>
      </c>
      <c r="P28" s="44"/>
      <c r="Q28" s="44"/>
      <c r="R28" s="44"/>
    </row>
    <row r="29" spans="1:18" ht="39.950000000000003" customHeight="1" x14ac:dyDescent="0.25">
      <c r="A29" t="s">
        <v>619</v>
      </c>
      <c r="B29" t="str">
        <f t="shared" si="1"/>
        <v>PLA22120</v>
      </c>
      <c r="C29">
        <v>22</v>
      </c>
      <c r="D29" s="5">
        <v>2012170010120</v>
      </c>
      <c r="E29" s="6" t="s">
        <v>120</v>
      </c>
      <c r="F29" s="82" t="s">
        <v>121</v>
      </c>
      <c r="G29" s="309"/>
      <c r="H29" s="83">
        <f ca="1">SUMIF(MAESTRO!D22:X758,B29,MAESTRO!S22:S758)</f>
        <v>0</v>
      </c>
      <c r="I29" s="83">
        <f ca="1">SUMIF(MAESTRO!D24:X758,B29,MAESTRO!T24:T758)</f>
        <v>0</v>
      </c>
      <c r="J29" s="83">
        <f ca="1">SUMIF(MAESTRO!D24:X758,B29,MAESTRO!V24:V758)</f>
        <v>0</v>
      </c>
      <c r="K29" s="29" t="e">
        <f t="shared" ca="1" si="3"/>
        <v>#DIV/0!</v>
      </c>
      <c r="L29" s="41"/>
      <c r="M29" s="41" t="s">
        <v>397</v>
      </c>
      <c r="N29" s="43" t="s">
        <v>398</v>
      </c>
      <c r="O29" s="83">
        <f>+'[8]120'!$P$19</f>
        <v>127550000</v>
      </c>
      <c r="P29" s="83">
        <v>100</v>
      </c>
      <c r="Q29" s="44"/>
      <c r="R29" s="44"/>
    </row>
    <row r="30" spans="1:18" ht="39.950000000000003" customHeight="1" x14ac:dyDescent="0.25">
      <c r="A30" t="s">
        <v>619</v>
      </c>
      <c r="B30" t="str">
        <f t="shared" si="1"/>
        <v>PLA22119</v>
      </c>
      <c r="C30">
        <v>22</v>
      </c>
      <c r="D30" s="75">
        <v>2012170010119</v>
      </c>
      <c r="E30" s="77" t="s">
        <v>122</v>
      </c>
      <c r="F30" s="78" t="s">
        <v>123</v>
      </c>
      <c r="G30" s="309"/>
      <c r="H30" s="83">
        <f ca="1">SUMIF(MAESTRO!D23:X759,B30,MAESTRO!S23:S759)</f>
        <v>0</v>
      </c>
      <c r="I30" s="83">
        <f ca="1">SUMIF(MAESTRO!D25:X759,B30,MAESTRO!T25:T759)</f>
        <v>0</v>
      </c>
      <c r="J30" s="83">
        <f ca="1">SUMIF(MAESTRO!D25:X759,B30,MAESTRO!V25:V759)</f>
        <v>0</v>
      </c>
      <c r="K30" s="29" t="e">
        <f t="shared" ca="1" si="3"/>
        <v>#DIV/0!</v>
      </c>
      <c r="L30" s="41"/>
      <c r="M30" s="41" t="s">
        <v>399</v>
      </c>
      <c r="N30" s="43" t="s">
        <v>400</v>
      </c>
      <c r="O30" s="83">
        <f>+'[8]119'!$P$18</f>
        <v>46632000</v>
      </c>
      <c r="P30" s="83">
        <v>100</v>
      </c>
      <c r="Q30" s="44"/>
      <c r="R30" s="44"/>
    </row>
    <row r="31" spans="1:18" ht="39.950000000000003" customHeight="1" x14ac:dyDescent="0.25">
      <c r="A31" t="s">
        <v>619</v>
      </c>
      <c r="B31" t="str">
        <f t="shared" si="1"/>
        <v>PLA22117</v>
      </c>
      <c r="C31">
        <v>22</v>
      </c>
      <c r="D31" s="5">
        <v>2012170010117</v>
      </c>
      <c r="E31" s="6" t="s">
        <v>124</v>
      </c>
      <c r="F31" s="82" t="s">
        <v>125</v>
      </c>
      <c r="G31" s="309"/>
      <c r="H31" s="83">
        <f ca="1">SUMIF(MAESTRO!D24:X760,B31,MAESTRO!S24:S760)</f>
        <v>0</v>
      </c>
      <c r="I31" s="83">
        <f ca="1">SUMIF(MAESTRO!D26:X760,B31,MAESTRO!T26:T760)</f>
        <v>0</v>
      </c>
      <c r="J31" s="83">
        <f ca="1">SUMIF(MAESTRO!D26:X760,B31,MAESTRO!V26:V760)</f>
        <v>0</v>
      </c>
      <c r="K31" s="29" t="e">
        <f t="shared" ca="1" si="3"/>
        <v>#DIV/0!</v>
      </c>
      <c r="L31" s="41"/>
      <c r="M31" s="41" t="s">
        <v>401</v>
      </c>
      <c r="N31" s="43" t="s">
        <v>402</v>
      </c>
      <c r="O31" s="83">
        <f>+'[8]117'!$P$15</f>
        <v>26188822.5</v>
      </c>
      <c r="P31" s="83">
        <v>983333333333333</v>
      </c>
      <c r="Q31" s="44"/>
      <c r="R31" s="44"/>
    </row>
    <row r="32" spans="1:18" ht="39.950000000000003" customHeight="1" x14ac:dyDescent="0.25">
      <c r="A32" t="s">
        <v>619</v>
      </c>
      <c r="B32" t="str">
        <f t="shared" si="1"/>
        <v>PLA22121</v>
      </c>
      <c r="C32">
        <v>22</v>
      </c>
      <c r="D32" s="5">
        <v>2012170010121</v>
      </c>
      <c r="E32" s="6" t="s">
        <v>126</v>
      </c>
      <c r="F32" s="82" t="s">
        <v>127</v>
      </c>
      <c r="G32" s="309"/>
      <c r="H32" s="83">
        <f ca="1">SUMIF(MAESTRO!D25:X761,B32,MAESTRO!S25:S761)</f>
        <v>0</v>
      </c>
      <c r="I32" s="83">
        <f ca="1">SUMIF(MAESTRO!D27:X761,B32,MAESTRO!T27:T761)</f>
        <v>0</v>
      </c>
      <c r="J32" s="83">
        <f ca="1">SUMIF(MAESTRO!D27:X761,B32,MAESTRO!V27:V761)</f>
        <v>0</v>
      </c>
      <c r="K32" s="29" t="e">
        <f t="shared" ca="1" si="3"/>
        <v>#DIV/0!</v>
      </c>
      <c r="L32" s="41"/>
      <c r="M32" s="41" t="s">
        <v>403</v>
      </c>
      <c r="N32" s="43" t="s">
        <v>404</v>
      </c>
      <c r="O32" s="83">
        <f>+'[8]121'!$P$16</f>
        <v>60450000</v>
      </c>
      <c r="P32" s="83">
        <v>100</v>
      </c>
      <c r="Q32" s="44"/>
      <c r="R32" s="44"/>
    </row>
    <row r="33" spans="1:18" ht="39.950000000000003" customHeight="1" x14ac:dyDescent="0.25">
      <c r="A33" t="s">
        <v>619</v>
      </c>
      <c r="B33" t="str">
        <f t="shared" si="1"/>
        <v>PLA22128</v>
      </c>
      <c r="C33">
        <v>22</v>
      </c>
      <c r="D33" s="5">
        <v>2012170010128</v>
      </c>
      <c r="E33" s="6" t="s">
        <v>128</v>
      </c>
      <c r="F33" s="82" t="s">
        <v>129</v>
      </c>
      <c r="G33" s="309"/>
      <c r="H33" s="83">
        <f ca="1">SUMIF(MAESTRO!D26:X762,B33,MAESTRO!S26:S762)</f>
        <v>0</v>
      </c>
      <c r="I33" s="83">
        <f ca="1">SUMIF(MAESTRO!D28:X762,B33,MAESTRO!T28:T762)</f>
        <v>0</v>
      </c>
      <c r="J33" s="83">
        <f ca="1">SUMIF(MAESTRO!D28:X762,B33,MAESTRO!V28:V762)</f>
        <v>0</v>
      </c>
      <c r="K33" s="29" t="e">
        <f t="shared" ca="1" si="3"/>
        <v>#DIV/0!</v>
      </c>
      <c r="L33" s="41"/>
      <c r="M33" s="41" t="s">
        <v>405</v>
      </c>
      <c r="N33" s="43" t="s">
        <v>406</v>
      </c>
      <c r="O33" s="83">
        <f>+'[8]128'!$P$12</f>
        <v>0</v>
      </c>
      <c r="P33" s="83" t="s">
        <v>573</v>
      </c>
      <c r="Q33" s="44"/>
      <c r="R33" s="44"/>
    </row>
    <row r="34" spans="1:18" ht="33.75" x14ac:dyDescent="0.25">
      <c r="A34" t="s">
        <v>619</v>
      </c>
      <c r="B34" t="str">
        <f t="shared" si="1"/>
        <v>PLA22122</v>
      </c>
      <c r="C34">
        <v>22</v>
      </c>
      <c r="D34" s="75">
        <v>2012170010122</v>
      </c>
      <c r="E34" s="77" t="s">
        <v>130</v>
      </c>
      <c r="F34" s="78" t="s">
        <v>131</v>
      </c>
      <c r="G34" s="309"/>
      <c r="H34" s="83">
        <f ca="1">SUMIF(MAESTRO!D27:X763,B34,MAESTRO!S27:S763)</f>
        <v>0</v>
      </c>
      <c r="I34" s="83">
        <f ca="1">SUMIF(MAESTRO!D29:X763,B34,MAESTRO!T29:T763)</f>
        <v>0</v>
      </c>
      <c r="J34" s="83">
        <f ca="1">SUMIF(MAESTRO!D29:X763,B34,MAESTRO!V29:V763)</f>
        <v>0</v>
      </c>
      <c r="K34" s="29" t="e">
        <f t="shared" ca="1" si="3"/>
        <v>#DIV/0!</v>
      </c>
      <c r="L34" s="41"/>
      <c r="M34" s="41" t="s">
        <v>407</v>
      </c>
      <c r="N34" s="43" t="s">
        <v>408</v>
      </c>
      <c r="O34" s="83">
        <f>+'[8]122'!$P$15</f>
        <v>111546975.5</v>
      </c>
      <c r="P34" s="83">
        <v>4</v>
      </c>
      <c r="Q34" s="44"/>
      <c r="R34" s="44"/>
    </row>
    <row r="35" spans="1:18" ht="39.950000000000003" customHeight="1" x14ac:dyDescent="0.25">
      <c r="A35" t="s">
        <v>620</v>
      </c>
      <c r="B35" t="str">
        <f t="shared" si="1"/>
        <v>TTO23127</v>
      </c>
      <c r="C35">
        <v>23</v>
      </c>
      <c r="D35" s="75">
        <v>2012170010127</v>
      </c>
      <c r="E35" s="77" t="s">
        <v>132</v>
      </c>
      <c r="F35" s="78" t="s">
        <v>133</v>
      </c>
      <c r="G35" s="319" t="s">
        <v>134</v>
      </c>
      <c r="H35" s="83">
        <f ca="1">SUMIF(MAESTRO!D28:X764,B35,MAESTRO!S28:S764)</f>
        <v>0</v>
      </c>
      <c r="I35" s="83">
        <f ca="1">SUMIF(MAESTRO!D30:X764,B35,MAESTRO!T30:T764)</f>
        <v>0</v>
      </c>
      <c r="J35" s="83">
        <f ca="1">SUMIF(MAESTRO!D30:X764,B35,MAESTRO!V30:V764)</f>
        <v>0</v>
      </c>
      <c r="K35" s="29" t="e">
        <f t="shared" ca="1" si="3"/>
        <v>#DIV/0!</v>
      </c>
      <c r="L35" s="41"/>
      <c r="M35" s="41" t="s">
        <v>409</v>
      </c>
      <c r="N35" s="43" t="s">
        <v>410</v>
      </c>
      <c r="O35" s="46">
        <f>+'[9]127'!$P$21</f>
        <v>67800000</v>
      </c>
      <c r="P35" s="83">
        <v>65</v>
      </c>
      <c r="Q35" s="44"/>
      <c r="R35" s="44"/>
    </row>
    <row r="36" spans="1:18" ht="39.950000000000003" customHeight="1" x14ac:dyDescent="0.25">
      <c r="A36" t="s">
        <v>620</v>
      </c>
      <c r="B36" t="str">
        <f t="shared" si="1"/>
        <v>TTO23130</v>
      </c>
      <c r="C36">
        <v>23</v>
      </c>
      <c r="D36" s="75">
        <v>2012170010130</v>
      </c>
      <c r="E36" s="77" t="s">
        <v>135</v>
      </c>
      <c r="F36" s="78" t="s">
        <v>136</v>
      </c>
      <c r="G36" s="320"/>
      <c r="H36" s="83">
        <f ca="1">SUMIF(MAESTRO!D29:X765,B36,MAESTRO!S29:S765)</f>
        <v>0</v>
      </c>
      <c r="I36" s="83">
        <f ca="1">SUMIF(MAESTRO!D31:X765,B36,MAESTRO!T31:T765)</f>
        <v>0</v>
      </c>
      <c r="J36" s="83">
        <f ca="1">SUMIF(MAESTRO!D31:X765,B36,MAESTRO!V31:V765)</f>
        <v>0</v>
      </c>
      <c r="K36" s="29" t="e">
        <f t="shared" ca="1" si="3"/>
        <v>#DIV/0!</v>
      </c>
      <c r="L36" s="41"/>
      <c r="M36" s="41" t="s">
        <v>411</v>
      </c>
      <c r="N36" s="43" t="s">
        <v>412</v>
      </c>
      <c r="O36" s="46">
        <f>+'[9]130'!$P$23</f>
        <v>142200000</v>
      </c>
      <c r="P36" s="83">
        <v>948387096774194</v>
      </c>
      <c r="Q36" s="44"/>
      <c r="R36" s="44"/>
    </row>
    <row r="37" spans="1:18" ht="39.950000000000003" customHeight="1" x14ac:dyDescent="0.25">
      <c r="A37" t="s">
        <v>620</v>
      </c>
      <c r="B37" t="str">
        <f t="shared" si="1"/>
        <v>TTO23201</v>
      </c>
      <c r="C37">
        <v>23</v>
      </c>
      <c r="D37" s="5">
        <v>2012170010201</v>
      </c>
      <c r="E37" s="6">
        <v>201</v>
      </c>
      <c r="F37" s="14" t="s">
        <v>14</v>
      </c>
      <c r="G37" s="320"/>
      <c r="H37" s="83">
        <f ca="1">SUMIF(MAESTRO!D30:X766,B37,MAESTRO!S30:S766)</f>
        <v>0</v>
      </c>
      <c r="I37" s="83">
        <f ca="1">SUMIF(MAESTRO!D32:X766,B37,MAESTRO!T32:T766)</f>
        <v>0</v>
      </c>
      <c r="J37" s="83">
        <f ca="1">SUMIF(MAESTRO!D32:X766,B37,MAESTRO!V32:V766)</f>
        <v>0</v>
      </c>
      <c r="K37" s="29">
        <v>0</v>
      </c>
      <c r="L37" s="44"/>
      <c r="M37" s="41">
        <v>0</v>
      </c>
      <c r="N37" s="43">
        <v>0</v>
      </c>
      <c r="O37" s="23"/>
      <c r="P37" s="83"/>
      <c r="Q37" s="44"/>
      <c r="R37" s="44"/>
    </row>
    <row r="38" spans="1:18" ht="39.950000000000003" customHeight="1" x14ac:dyDescent="0.25">
      <c r="A38" t="s">
        <v>620</v>
      </c>
      <c r="B38" t="str">
        <f t="shared" si="1"/>
        <v>TTO23131</v>
      </c>
      <c r="C38">
        <v>23</v>
      </c>
      <c r="D38" s="75">
        <v>2012170010131</v>
      </c>
      <c r="E38" s="77" t="s">
        <v>166</v>
      </c>
      <c r="F38" s="78" t="s">
        <v>167</v>
      </c>
      <c r="G38" s="320"/>
      <c r="H38" s="83">
        <f ca="1">SUMIF(MAESTRO!D31:X767,B38,MAESTRO!S31:S767)</f>
        <v>0</v>
      </c>
      <c r="I38" s="83">
        <f ca="1">SUMIF(MAESTRO!D33:X767,B38,MAESTRO!T33:T767)</f>
        <v>0</v>
      </c>
      <c r="J38" s="83">
        <f ca="1">SUMIF(MAESTRO!D33:X767,B38,MAESTRO!V33:V767)</f>
        <v>0</v>
      </c>
      <c r="K38" s="29" t="e">
        <f t="shared" ca="1" si="3"/>
        <v>#DIV/0!</v>
      </c>
      <c r="L38" s="41"/>
      <c r="M38" s="41" t="s">
        <v>413</v>
      </c>
      <c r="N38" s="43" t="s">
        <v>414</v>
      </c>
      <c r="O38" s="48">
        <f>+'[9]131'!$P$17</f>
        <v>44000000</v>
      </c>
      <c r="P38" s="49">
        <v>1</v>
      </c>
      <c r="Q38" s="44"/>
      <c r="R38" s="44"/>
    </row>
    <row r="39" spans="1:18" ht="39.950000000000003" customHeight="1" x14ac:dyDescent="0.25">
      <c r="A39" t="s">
        <v>620</v>
      </c>
      <c r="B39" t="str">
        <f t="shared" si="1"/>
        <v>TTO23129</v>
      </c>
      <c r="C39">
        <v>23</v>
      </c>
      <c r="D39" s="75">
        <v>2012170010129</v>
      </c>
      <c r="E39" s="77">
        <v>129</v>
      </c>
      <c r="F39" s="78" t="s">
        <v>167</v>
      </c>
      <c r="G39" s="320"/>
      <c r="H39" s="83">
        <f ca="1">SUMIF(MAESTRO!D32:X768,B39,MAESTRO!S32:S768)</f>
        <v>0</v>
      </c>
      <c r="I39" s="83">
        <f ca="1">SUMIF(MAESTRO!D34:X768,B39,MAESTRO!T34:T768)</f>
        <v>0</v>
      </c>
      <c r="J39" s="83">
        <f ca="1">SUMIF(MAESTRO!D34:X768,B39,MAESTRO!V34:V768)</f>
        <v>0</v>
      </c>
      <c r="K39" s="29" t="e">
        <f t="shared" ca="1" si="3"/>
        <v>#DIV/0!</v>
      </c>
      <c r="L39" s="41"/>
      <c r="M39" s="41" t="s">
        <v>415</v>
      </c>
      <c r="N39" s="43" t="s">
        <v>416</v>
      </c>
      <c r="O39" s="48">
        <f>+'[9]129'!$P$52</f>
        <v>417747825</v>
      </c>
      <c r="P39" s="49">
        <v>100</v>
      </c>
      <c r="Q39" s="44"/>
      <c r="R39" s="44"/>
    </row>
    <row r="40" spans="1:18" ht="39.950000000000003" customHeight="1" x14ac:dyDescent="0.25">
      <c r="A40" t="s">
        <v>620</v>
      </c>
      <c r="B40" t="str">
        <f t="shared" si="1"/>
        <v>TTO23132</v>
      </c>
      <c r="C40">
        <v>23</v>
      </c>
      <c r="D40" s="75">
        <v>2012170010132</v>
      </c>
      <c r="E40" s="77" t="s">
        <v>137</v>
      </c>
      <c r="F40" s="78" t="s">
        <v>138</v>
      </c>
      <c r="G40" s="320"/>
      <c r="H40" s="83">
        <f ca="1">SUMIF(MAESTRO!D33:X769,B40,MAESTRO!S33:S769)</f>
        <v>0</v>
      </c>
      <c r="I40" s="83">
        <f ca="1">SUMIF(MAESTRO!D35:X769,B40,MAESTRO!T35:T769)</f>
        <v>0</v>
      </c>
      <c r="J40" s="83">
        <f ca="1">SUMIF(MAESTRO!D35:X769,B40,MAESTRO!V35:V769)</f>
        <v>0</v>
      </c>
      <c r="K40" s="29" t="e">
        <f t="shared" ca="1" si="3"/>
        <v>#DIV/0!</v>
      </c>
      <c r="L40" s="41"/>
      <c r="M40" s="41" t="s">
        <v>417</v>
      </c>
      <c r="N40" s="43" t="s">
        <v>418</v>
      </c>
      <c r="O40" s="48">
        <f>+'[9]132'!$P$17</f>
        <v>62000000</v>
      </c>
      <c r="P40" s="49">
        <v>100</v>
      </c>
      <c r="Q40" s="44"/>
      <c r="R40" s="44"/>
    </row>
    <row r="41" spans="1:18" ht="39.950000000000003" customHeight="1" x14ac:dyDescent="0.25">
      <c r="A41" t="s">
        <v>621</v>
      </c>
      <c r="B41" t="str">
        <f t="shared" si="1"/>
        <v>GOB24102</v>
      </c>
      <c r="C41">
        <v>24</v>
      </c>
      <c r="D41" s="75">
        <v>2012170010102</v>
      </c>
      <c r="E41" s="77" t="s">
        <v>139</v>
      </c>
      <c r="F41" s="78" t="s">
        <v>140</v>
      </c>
      <c r="G41" s="331" t="s">
        <v>141</v>
      </c>
      <c r="H41" s="83">
        <f ca="1">SUMIF(MAESTRO!D34:X770,B41,MAESTRO!S34:S769)</f>
        <v>0</v>
      </c>
      <c r="I41" s="83">
        <f ca="1">SUMIF(MAESTRO!D36:X770,B41,MAESTRO!T36:T769)</f>
        <v>0</v>
      </c>
      <c r="J41" s="83">
        <f ca="1">SUMIF(MAESTRO!D36:X770,B41,MAESTRO!V36:V769)</f>
        <v>0</v>
      </c>
      <c r="K41" s="29" t="e">
        <f t="shared" ca="1" si="3"/>
        <v>#DIV/0!</v>
      </c>
      <c r="L41" s="41"/>
      <c r="M41" s="41" t="s">
        <v>419</v>
      </c>
      <c r="N41" s="43" t="s">
        <v>420</v>
      </c>
      <c r="O41" s="48">
        <f>+'[10]UPV-102'!$P$20</f>
        <v>95250000</v>
      </c>
      <c r="P41" s="49">
        <v>183</v>
      </c>
      <c r="Q41" s="44"/>
      <c r="R41" s="44"/>
    </row>
    <row r="42" spans="1:18" ht="39.950000000000003" customHeight="1" x14ac:dyDescent="0.25">
      <c r="A42" t="s">
        <v>621</v>
      </c>
      <c r="B42" t="str">
        <f t="shared" si="1"/>
        <v>GOB24101</v>
      </c>
      <c r="C42">
        <v>24</v>
      </c>
      <c r="D42" s="75">
        <v>2012170010101</v>
      </c>
      <c r="E42" s="77" t="s">
        <v>142</v>
      </c>
      <c r="F42" s="78" t="s">
        <v>143</v>
      </c>
      <c r="G42" s="331"/>
      <c r="H42" s="83">
        <f ca="1">SUMIF(MAESTRO!D35:X771,B42,MAESTRO!S35:S771)</f>
        <v>0</v>
      </c>
      <c r="I42" s="83">
        <f ca="1">SUMIF(MAESTRO!D37:X771,B42,MAESTRO!T37:T771)</f>
        <v>0</v>
      </c>
      <c r="J42" s="83">
        <f ca="1">SUMIF(MAESTRO!D37:X771,B42,MAESTRO!V37:V771)</f>
        <v>0</v>
      </c>
      <c r="K42" s="29" t="e">
        <f t="shared" ca="1" si="3"/>
        <v>#DIV/0!</v>
      </c>
      <c r="L42" s="41"/>
      <c r="M42" s="41" t="s">
        <v>421</v>
      </c>
      <c r="N42" s="43" t="s">
        <v>422</v>
      </c>
      <c r="O42" s="48">
        <f>+'[10]Prote Com vulner 101 '!$P$18</f>
        <v>255000000</v>
      </c>
      <c r="P42" s="49">
        <v>55</v>
      </c>
      <c r="Q42" s="44"/>
      <c r="R42" s="44"/>
    </row>
    <row r="43" spans="1:18" ht="39.950000000000003" customHeight="1" x14ac:dyDescent="0.25">
      <c r="A43" t="s">
        <v>621</v>
      </c>
      <c r="B43" t="str">
        <f t="shared" si="1"/>
        <v>GOB24098</v>
      </c>
      <c r="C43">
        <v>24</v>
      </c>
      <c r="D43" s="5">
        <v>2012170010098</v>
      </c>
      <c r="E43" s="6" t="s">
        <v>144</v>
      </c>
      <c r="F43" s="82" t="s">
        <v>145</v>
      </c>
      <c r="G43" s="331"/>
      <c r="H43" s="83">
        <f ca="1">SUMIF(MAESTRO!D36:X772,B43,MAESTRO!S36:S772)</f>
        <v>0</v>
      </c>
      <c r="I43" s="83">
        <f ca="1">SUMIF(MAESTRO!D38:X772,B43,MAESTRO!T38:T772)</f>
        <v>0</v>
      </c>
      <c r="J43" s="83">
        <f ca="1">SUMIF(MAESTRO!D38:X772,B43,MAESTRO!V38:V772)</f>
        <v>0</v>
      </c>
      <c r="K43" s="29">
        <v>0</v>
      </c>
      <c r="L43" s="41"/>
      <c r="M43" s="41" t="s">
        <v>423</v>
      </c>
      <c r="N43" s="43" t="s">
        <v>424</v>
      </c>
      <c r="O43" s="48">
        <f>+'[10]Abuso sexual 98 '!$P$13</f>
        <v>10000000</v>
      </c>
      <c r="P43" s="49">
        <v>21</v>
      </c>
      <c r="Q43" s="44"/>
      <c r="R43" s="44"/>
    </row>
    <row r="44" spans="1:18" ht="39.950000000000003" customHeight="1" x14ac:dyDescent="0.25">
      <c r="A44" t="s">
        <v>621</v>
      </c>
      <c r="B44" t="str">
        <f t="shared" si="1"/>
        <v>GOB24147</v>
      </c>
      <c r="C44">
        <v>24</v>
      </c>
      <c r="D44" s="75">
        <v>2012170010147</v>
      </c>
      <c r="E44" s="77" t="s">
        <v>146</v>
      </c>
      <c r="F44" s="78" t="s">
        <v>147</v>
      </c>
      <c r="G44" s="331"/>
      <c r="H44" s="83">
        <f ca="1">SUMIF(MAESTRO!D37:X773,B44,MAESTRO!S37:S773)</f>
        <v>0</v>
      </c>
      <c r="I44" s="83">
        <f ca="1">SUMIF(MAESTRO!D39:X773,B44,MAESTRO!T39:T773)</f>
        <v>0</v>
      </c>
      <c r="J44" s="83">
        <f ca="1">SUMIF(MAESTRO!D39:X773,B44,MAESTRO!V39:V773)</f>
        <v>0</v>
      </c>
      <c r="K44" s="29" t="e">
        <f t="shared" ca="1" si="3"/>
        <v>#DIV/0!</v>
      </c>
      <c r="L44" s="41"/>
      <c r="M44" s="41" t="s">
        <v>430</v>
      </c>
      <c r="N44" s="43" t="s">
        <v>431</v>
      </c>
      <c r="O44" s="48">
        <f>+'[10]violencia intrafamiliar 147'!$P$12</f>
        <v>20000000</v>
      </c>
      <c r="P44" s="49">
        <v>1364</v>
      </c>
      <c r="Q44" s="44"/>
      <c r="R44" s="44"/>
    </row>
    <row r="45" spans="1:18" ht="39.950000000000003" customHeight="1" x14ac:dyDescent="0.25">
      <c r="A45" t="s">
        <v>621</v>
      </c>
      <c r="B45" t="str">
        <f t="shared" si="1"/>
        <v>GOB24103</v>
      </c>
      <c r="C45">
        <v>24</v>
      </c>
      <c r="D45" s="75">
        <v>2012170010103</v>
      </c>
      <c r="E45" s="77" t="s">
        <v>148</v>
      </c>
      <c r="F45" s="78" t="s">
        <v>149</v>
      </c>
      <c r="G45" s="331"/>
      <c r="H45" s="83">
        <f ca="1">SUMIF(MAESTRO!D38:X774,B45,MAESTRO!S38:S774)</f>
        <v>0</v>
      </c>
      <c r="I45" s="83">
        <f ca="1">SUMIF(MAESTRO!D40:X774,B45,MAESTRO!T40:T774)</f>
        <v>0</v>
      </c>
      <c r="J45" s="83">
        <f ca="1">SUMIF(MAESTRO!D40:X774,B45,MAESTRO!V40:V774)</f>
        <v>0</v>
      </c>
      <c r="K45" s="29" t="e">
        <f t="shared" ca="1" si="3"/>
        <v>#DIV/0!</v>
      </c>
      <c r="L45" s="41"/>
      <c r="M45" s="41" t="s">
        <v>425</v>
      </c>
      <c r="N45" s="43" t="s">
        <v>426</v>
      </c>
      <c r="O45" s="48">
        <f>+'[10]victimas 103 '!$P$15</f>
        <v>37500000</v>
      </c>
      <c r="P45" s="49">
        <v>100</v>
      </c>
      <c r="Q45" s="44"/>
      <c r="R45" s="44"/>
    </row>
    <row r="46" spans="1:18" ht="39.950000000000003" customHeight="1" x14ac:dyDescent="0.25">
      <c r="A46" t="s">
        <v>621</v>
      </c>
      <c r="B46" t="str">
        <f t="shared" si="1"/>
        <v>GOB24097</v>
      </c>
      <c r="C46">
        <v>24</v>
      </c>
      <c r="D46" s="75">
        <v>2012170010097</v>
      </c>
      <c r="E46" s="77" t="s">
        <v>150</v>
      </c>
      <c r="F46" s="78" t="s">
        <v>151</v>
      </c>
      <c r="G46" s="331"/>
      <c r="H46" s="83">
        <f ca="1">SUMIF(MAESTRO!D39:X775,B46,MAESTRO!S39:S775)</f>
        <v>0</v>
      </c>
      <c r="I46" s="83">
        <f ca="1">SUMIF(MAESTRO!D41:X775,B46,MAESTRO!T41:T775)</f>
        <v>0</v>
      </c>
      <c r="J46" s="83">
        <f ca="1">SUMIF(MAESTRO!D41:X775,B46,MAESTRO!V41:V775)</f>
        <v>0</v>
      </c>
      <c r="K46" s="29" t="e">
        <f t="shared" ca="1" si="3"/>
        <v>#DIV/0!</v>
      </c>
      <c r="L46" s="41"/>
      <c r="M46" s="41" t="s">
        <v>427</v>
      </c>
      <c r="N46" s="43" t="s">
        <v>428</v>
      </c>
      <c r="O46" s="48">
        <f>+'[10]Org seguridad final 97'!$P$47</f>
        <v>714425522.93499994</v>
      </c>
      <c r="P46" s="49">
        <v>337</v>
      </c>
      <c r="Q46" s="44"/>
      <c r="R46" s="44"/>
    </row>
    <row r="47" spans="1:18" ht="39.950000000000003" customHeight="1" x14ac:dyDescent="0.25">
      <c r="A47" t="s">
        <v>621</v>
      </c>
      <c r="B47" t="str">
        <f t="shared" si="1"/>
        <v>GOB24100</v>
      </c>
      <c r="C47">
        <v>24</v>
      </c>
      <c r="D47" s="5">
        <v>2012170010100</v>
      </c>
      <c r="E47" s="6" t="s">
        <v>152</v>
      </c>
      <c r="F47" s="82" t="s">
        <v>153</v>
      </c>
      <c r="G47" s="331"/>
      <c r="H47" s="83">
        <f ca="1">SUMIF(MAESTRO!D40:X776,B47,MAESTRO!S40:S776)</f>
        <v>0</v>
      </c>
      <c r="I47" s="83">
        <f ca="1">SUMIF(MAESTRO!D42:X776,B47,MAESTRO!T42:T776)</f>
        <v>0</v>
      </c>
      <c r="J47" s="83">
        <f ca="1">SUMIF(MAESTRO!D42:X776,B47,MAESTRO!V42:V776)</f>
        <v>0</v>
      </c>
      <c r="K47" s="29">
        <v>0</v>
      </c>
      <c r="L47" s="41"/>
      <c r="M47" s="42" t="s">
        <v>429</v>
      </c>
      <c r="N47" s="43" t="s">
        <v>569</v>
      </c>
      <c r="O47" s="48">
        <f>+'[10]CONSEJO PAZ 100'!$P$12</f>
        <v>6250000</v>
      </c>
      <c r="P47" s="49" t="e">
        <f>IF(M47=INDICADORES!#REF!,INDICADORES!E29,"OJO")</f>
        <v>#REF!</v>
      </c>
      <c r="Q47" s="44"/>
      <c r="R47" s="44"/>
    </row>
    <row r="48" spans="1:18" ht="39.950000000000003" customHeight="1" x14ac:dyDescent="0.25">
      <c r="A48" t="s">
        <v>621</v>
      </c>
      <c r="B48" t="str">
        <f t="shared" si="1"/>
        <v>GOB24104</v>
      </c>
      <c r="C48">
        <v>24</v>
      </c>
      <c r="D48" s="5">
        <v>2012170010104</v>
      </c>
      <c r="E48" s="6" t="s">
        <v>154</v>
      </c>
      <c r="F48" s="82" t="s">
        <v>155</v>
      </c>
      <c r="G48" s="331"/>
      <c r="H48" s="83">
        <f ca="1">SUMIF(MAESTRO!D41:X777,B48,MAESTRO!S41:S777)</f>
        <v>0</v>
      </c>
      <c r="I48" s="83">
        <f ca="1">SUMIF(MAESTRO!D43:X777,B48,MAESTRO!T43:T777)</f>
        <v>0</v>
      </c>
      <c r="J48" s="83">
        <f ca="1">SUMIF(MAESTRO!D43:X777,B48,MAESTRO!V43:V777)</f>
        <v>0</v>
      </c>
      <c r="K48" s="29" t="e">
        <f t="shared" ca="1" si="3"/>
        <v>#DIV/0!</v>
      </c>
      <c r="L48" s="41"/>
      <c r="M48" s="42" t="s">
        <v>429</v>
      </c>
      <c r="N48" s="43" t="s">
        <v>569</v>
      </c>
      <c r="O48" s="48">
        <f>+'[10]Resocialización 104'!$P$20</f>
        <v>48750000</v>
      </c>
      <c r="P48" s="49" t="e">
        <f>IF(M48=INDICADORES!#REF!,INDICADORES!E29,"OJO")</f>
        <v>#REF!</v>
      </c>
      <c r="Q48" s="44"/>
      <c r="R48" s="44"/>
    </row>
    <row r="49" spans="1:18" ht="39.950000000000003" customHeight="1" x14ac:dyDescent="0.25">
      <c r="A49" t="s">
        <v>622</v>
      </c>
      <c r="B49" t="str">
        <f t="shared" si="1"/>
        <v>HAC25133</v>
      </c>
      <c r="C49">
        <v>25</v>
      </c>
      <c r="D49" s="37" t="s">
        <v>156</v>
      </c>
      <c r="E49" s="38" t="s">
        <v>157</v>
      </c>
      <c r="F49" s="78" t="s">
        <v>158</v>
      </c>
      <c r="G49" s="36" t="s">
        <v>159</v>
      </c>
      <c r="H49" s="83">
        <f ca="1">SUMIF(MAESTRO!D42:X778,B49,MAESTRO!S42:S778)</f>
        <v>110000000</v>
      </c>
      <c r="I49" s="83">
        <f ca="1">SUMIF(MAESTRO!D44:X778,B49,MAESTRO!T44:T778)</f>
        <v>68429000</v>
      </c>
      <c r="J49" s="83">
        <f ca="1">SUMIF(MAESTRO!D44:X778,B49,MAESTRO!V44:V778)</f>
        <v>10099116</v>
      </c>
      <c r="K49" s="29">
        <f ca="1">+J49/I49</f>
        <v>0.147585322012597</v>
      </c>
      <c r="L49" s="44"/>
      <c r="M49" s="41">
        <v>0</v>
      </c>
      <c r="N49" s="43">
        <v>0</v>
      </c>
      <c r="O49" s="53">
        <f>+'[11]133'!$P$36</f>
        <v>2184617932</v>
      </c>
      <c r="P49" s="49" t="str">
        <f>IF(M49=[12]Hoja1!$G$297,[12]Hoja1!$E$297,"OJO")</f>
        <v>OJO</v>
      </c>
      <c r="Q49" s="44"/>
      <c r="R49" s="44"/>
    </row>
    <row r="50" spans="1:18" ht="39.950000000000003" customHeight="1" x14ac:dyDescent="0.25">
      <c r="A50" t="s">
        <v>623</v>
      </c>
      <c r="B50" t="str">
        <f t="shared" si="1"/>
        <v>OPP26085</v>
      </c>
      <c r="C50" s="26">
        <v>26</v>
      </c>
      <c r="D50" s="75">
        <v>2012170010085</v>
      </c>
      <c r="E50" s="38" t="s">
        <v>160</v>
      </c>
      <c r="F50" s="78" t="s">
        <v>161</v>
      </c>
      <c r="G50" s="328" t="s">
        <v>162</v>
      </c>
      <c r="H50" s="83">
        <f ca="1">SUMIF(MAESTRO!D43:X779,B50,MAESTRO!S43:S779)</f>
        <v>0</v>
      </c>
      <c r="I50" s="83">
        <f ca="1">SUMIF(MAESTRO!D45:X779,B50,MAESTRO!T45:T779)</f>
        <v>0</v>
      </c>
      <c r="J50" s="83">
        <f ca="1">SUMIF(MAESTRO!D45:X779,B50,MAESTRO!V45:V779)</f>
        <v>0</v>
      </c>
      <c r="K50" s="29">
        <v>0</v>
      </c>
      <c r="L50" s="41"/>
      <c r="M50" s="51" t="s">
        <v>432</v>
      </c>
      <c r="N50" s="43" t="s">
        <v>433</v>
      </c>
      <c r="O50" s="46">
        <f>+'[13]085(2)'!$P$12</f>
        <v>30000000</v>
      </c>
      <c r="P50" s="49">
        <f>IF(M50=[12]Hoja1!$G$297,[12]Hoja1!$E$297,"OJO")</f>
        <v>1</v>
      </c>
      <c r="Q50" s="44"/>
      <c r="R50" s="44"/>
    </row>
    <row r="51" spans="1:18" ht="39.950000000000003" customHeight="1" x14ac:dyDescent="0.25">
      <c r="A51" t="s">
        <v>623</v>
      </c>
      <c r="B51" t="str">
        <f t="shared" si="1"/>
        <v>OPP26037</v>
      </c>
      <c r="C51">
        <v>26</v>
      </c>
      <c r="D51" s="75">
        <v>2012170010037</v>
      </c>
      <c r="E51" s="77" t="s">
        <v>163</v>
      </c>
      <c r="F51" s="78" t="s">
        <v>164</v>
      </c>
      <c r="G51" s="329"/>
      <c r="H51" s="83">
        <f ca="1">SUMIF(MAESTRO!D44:X780,B51,MAESTRO!S44:S780)</f>
        <v>0</v>
      </c>
      <c r="I51" s="83">
        <f ca="1">SUMIF(MAESTRO!D46:X780,B51,MAESTRO!T46:T780)</f>
        <v>0</v>
      </c>
      <c r="J51" s="83">
        <f ca="1">SUMIF(MAESTRO!D46:X780,B51,MAESTRO!V46:V780)</f>
        <v>0</v>
      </c>
      <c r="K51" s="29" t="e">
        <f t="shared" ref="K51:K89" ca="1" si="4">+J51/I51</f>
        <v>#DIV/0!</v>
      </c>
      <c r="L51" s="41"/>
      <c r="M51" s="50" t="s">
        <v>434</v>
      </c>
      <c r="N51" s="43" t="s">
        <v>435</v>
      </c>
      <c r="O51" s="46">
        <f>+'[13]037(2)'!$P$24</f>
        <v>160000000</v>
      </c>
      <c r="P51" s="46">
        <f>IF(M51=[12]Hoja1!$G$289,[12]Hoja1!$E$289,"OJO")</f>
        <v>0</v>
      </c>
      <c r="Q51" s="44"/>
      <c r="R51" s="44"/>
    </row>
    <row r="52" spans="1:18" ht="39.950000000000003" customHeight="1" x14ac:dyDescent="0.25">
      <c r="A52" t="s">
        <v>623</v>
      </c>
      <c r="B52" t="str">
        <f t="shared" si="1"/>
        <v>OPP26009</v>
      </c>
      <c r="C52">
        <v>26</v>
      </c>
      <c r="D52" s="75">
        <v>2012170010009</v>
      </c>
      <c r="E52" s="77" t="s">
        <v>165</v>
      </c>
      <c r="F52" s="78" t="s">
        <v>80</v>
      </c>
      <c r="G52" s="329"/>
      <c r="H52" s="83">
        <f ca="1">SUMIF(MAESTRO!D45:X781,B52,MAESTRO!S45:S781)</f>
        <v>0</v>
      </c>
      <c r="I52" s="83">
        <f ca="1">SUMIF(MAESTRO!D47:X781,B52,MAESTRO!T47:T781)</f>
        <v>0</v>
      </c>
      <c r="J52" s="83">
        <f ca="1">SUMIF(MAESTRO!D47:X781,B52,MAESTRO!V47:V781)</f>
        <v>0</v>
      </c>
      <c r="K52" s="29" t="e">
        <f t="shared" ca="1" si="4"/>
        <v>#DIV/0!</v>
      </c>
      <c r="L52" s="41"/>
      <c r="M52" s="50" t="s">
        <v>363</v>
      </c>
      <c r="N52" s="43" t="s">
        <v>364</v>
      </c>
      <c r="O52" s="47"/>
      <c r="P52" s="46">
        <f>IF(M52=[12]Hoja1!$G$577,[12]Hoja1!$E$577,"OJO")</f>
        <v>95</v>
      </c>
      <c r="Q52" s="44"/>
      <c r="R52" s="44"/>
    </row>
    <row r="53" spans="1:18" ht="39.950000000000003" customHeight="1" x14ac:dyDescent="0.25">
      <c r="A53" t="s">
        <v>623</v>
      </c>
      <c r="B53" t="str">
        <f t="shared" si="1"/>
        <v>OPP26131</v>
      </c>
      <c r="C53">
        <v>26</v>
      </c>
      <c r="D53" s="75">
        <v>2012170010131</v>
      </c>
      <c r="E53" s="77" t="s">
        <v>166</v>
      </c>
      <c r="F53" s="78" t="s">
        <v>167</v>
      </c>
      <c r="G53" s="329"/>
      <c r="H53" s="83">
        <f ca="1">SUMIF(MAESTRO!D46:X782,B53,MAESTRO!S46:S782)</f>
        <v>0</v>
      </c>
      <c r="I53" s="83">
        <f ca="1">SUMIF(MAESTRO!D48:X782,B53,MAESTRO!T48:T782)</f>
        <v>0</v>
      </c>
      <c r="J53" s="83">
        <f ca="1">SUMIF(MAESTRO!D48:X782,B53,MAESTRO!V48:V782)</f>
        <v>0</v>
      </c>
      <c r="K53" s="29">
        <v>0</v>
      </c>
      <c r="L53" s="41"/>
      <c r="M53" s="50" t="s">
        <v>413</v>
      </c>
      <c r="N53" s="43" t="s">
        <v>414</v>
      </c>
      <c r="O53" s="46">
        <f>+'[13]131(2)'!$P$62</f>
        <v>0</v>
      </c>
      <c r="P53" s="46">
        <f>IF(M53=[12]Hoja1!$G$655,[12]Hoja1!$E$655,"OJO")</f>
        <v>1</v>
      </c>
      <c r="Q53" s="44"/>
      <c r="R53" s="44"/>
    </row>
    <row r="54" spans="1:18" ht="39.950000000000003" customHeight="1" x14ac:dyDescent="0.25">
      <c r="A54" t="s">
        <v>623</v>
      </c>
      <c r="B54" t="str">
        <f t="shared" si="1"/>
        <v>OPP26007</v>
      </c>
      <c r="C54">
        <v>26</v>
      </c>
      <c r="D54" s="5">
        <v>2012170010007</v>
      </c>
      <c r="E54" s="6" t="s">
        <v>168</v>
      </c>
      <c r="F54" s="82" t="s">
        <v>169</v>
      </c>
      <c r="G54" s="329"/>
      <c r="H54" s="83">
        <f ca="1">SUMIF(MAESTRO!D47:X783,B54,MAESTRO!S47:S783)</f>
        <v>0</v>
      </c>
      <c r="I54" s="83">
        <f ca="1">SUMIF(MAESTRO!D49:X783,B54,MAESTRO!T49:T783)</f>
        <v>0</v>
      </c>
      <c r="J54" s="83">
        <f ca="1">SUMIF(MAESTRO!D49:X783,B54,MAESTRO!V49:V783)</f>
        <v>0</v>
      </c>
      <c r="K54" s="29" t="e">
        <f t="shared" ca="1" si="4"/>
        <v>#DIV/0!</v>
      </c>
      <c r="L54" s="41"/>
      <c r="M54" s="50" t="s">
        <v>436</v>
      </c>
      <c r="N54" s="43" t="s">
        <v>437</v>
      </c>
      <c r="O54" s="46">
        <f>+'[13]007(2)'!$P$19</f>
        <v>262500000</v>
      </c>
      <c r="P54" s="46">
        <f>IF(M54=[12]Hoja1!$G$293,[12]Hoja1!$E$293,"OJO")</f>
        <v>0</v>
      </c>
      <c r="Q54" s="44"/>
      <c r="R54" s="44"/>
    </row>
    <row r="55" spans="1:18" ht="39.950000000000003" customHeight="1" x14ac:dyDescent="0.25">
      <c r="A55" t="s">
        <v>623</v>
      </c>
      <c r="B55" t="str">
        <f t="shared" si="1"/>
        <v>OPP26137</v>
      </c>
      <c r="C55">
        <v>26</v>
      </c>
      <c r="D55" s="5">
        <v>2012170010137</v>
      </c>
      <c r="E55" s="6" t="s">
        <v>170</v>
      </c>
      <c r="F55" s="82" t="s">
        <v>171</v>
      </c>
      <c r="G55" s="329"/>
      <c r="H55" s="83">
        <f ca="1">SUMIF(MAESTRO!D48:X784,B55,MAESTRO!S48:S784)</f>
        <v>0</v>
      </c>
      <c r="I55" s="83">
        <f ca="1">SUMIF(MAESTRO!D50:X784,B55,MAESTRO!T50:T784)</f>
        <v>0</v>
      </c>
      <c r="J55" s="83">
        <f ca="1">SUMIF(MAESTRO!D50:X784,B55,MAESTRO!V50:V784)</f>
        <v>0</v>
      </c>
      <c r="K55" s="29">
        <v>0</v>
      </c>
      <c r="L55" s="41"/>
      <c r="M55" s="50" t="s">
        <v>438</v>
      </c>
      <c r="N55" s="43" t="s">
        <v>439</v>
      </c>
      <c r="O55" s="47"/>
      <c r="P55" s="46">
        <f>IF(M55=[12]Hoja1!$G$286,[12]Hoja1!$E$286,"OJO")</f>
        <v>1</v>
      </c>
      <c r="Q55" s="44"/>
      <c r="R55" s="44"/>
    </row>
    <row r="56" spans="1:18" ht="39.950000000000003" customHeight="1" x14ac:dyDescent="0.25">
      <c r="A56" t="s">
        <v>623</v>
      </c>
      <c r="B56" t="str">
        <f t="shared" si="1"/>
        <v>OPP26134</v>
      </c>
      <c r="C56">
        <v>26</v>
      </c>
      <c r="D56" s="75">
        <v>2012170010134</v>
      </c>
      <c r="E56" s="77" t="s">
        <v>172</v>
      </c>
      <c r="F56" s="78" t="s">
        <v>173</v>
      </c>
      <c r="G56" s="329"/>
      <c r="H56" s="83">
        <f ca="1">SUMIF(MAESTRO!D49:X785,B56,MAESTRO!S49:S785)</f>
        <v>0</v>
      </c>
      <c r="I56" s="83">
        <f ca="1">SUMIF(MAESTRO!D51:X785,B56,MAESTRO!T51:T785)</f>
        <v>0</v>
      </c>
      <c r="J56" s="83">
        <f ca="1">SUMIF(MAESTRO!D51:X785,B56,MAESTRO!V51:V785)</f>
        <v>0</v>
      </c>
      <c r="K56" s="29" t="e">
        <f t="shared" ca="1" si="4"/>
        <v>#DIV/0!</v>
      </c>
      <c r="L56" s="41"/>
      <c r="M56" s="50" t="s">
        <v>440</v>
      </c>
      <c r="N56" s="43" t="s">
        <v>441</v>
      </c>
      <c r="O56" s="46">
        <f>+'[13]134(2)'!$Q$18</f>
        <v>375000000</v>
      </c>
      <c r="P56" s="46">
        <f>IF(M56=[12]Hoja1!$G$143,[12]Hoja1!$E$143,"OJO")</f>
        <v>1384</v>
      </c>
      <c r="Q56" s="44"/>
      <c r="R56" s="44"/>
    </row>
    <row r="57" spans="1:18" ht="39.950000000000003" customHeight="1" x14ac:dyDescent="0.25">
      <c r="A57" t="s">
        <v>623</v>
      </c>
      <c r="B57" t="str">
        <f t="shared" si="1"/>
        <v>OPP26001</v>
      </c>
      <c r="C57">
        <v>26</v>
      </c>
      <c r="D57" s="5">
        <v>2012170010001</v>
      </c>
      <c r="E57" s="6" t="s">
        <v>174</v>
      </c>
      <c r="F57" s="82" t="s">
        <v>175</v>
      </c>
      <c r="G57" s="329"/>
      <c r="H57" s="83">
        <f ca="1">SUMIF(MAESTRO!D50:X786,B57,MAESTRO!S50:S786)</f>
        <v>0</v>
      </c>
      <c r="I57" s="83">
        <f ca="1">SUMIF(MAESTRO!D52:X786,B57,MAESTRO!T52:T786)</f>
        <v>0</v>
      </c>
      <c r="J57" s="83">
        <f ca="1">SUMIF(MAESTRO!D52:X786,B57,MAESTRO!V52:V786)</f>
        <v>0</v>
      </c>
      <c r="K57" s="29" t="e">
        <f t="shared" ca="1" si="4"/>
        <v>#DIV/0!</v>
      </c>
      <c r="L57" s="41"/>
      <c r="M57" s="50" t="s">
        <v>442</v>
      </c>
      <c r="N57" s="43" t="s">
        <v>443</v>
      </c>
      <c r="O57" s="46">
        <f>+'[13]001'!$P$63</f>
        <v>50000000</v>
      </c>
      <c r="P57" s="46">
        <f>IF(M57=[12]Hoja1!$G$298,[12]Hoja1!$E$298,"OJO")</f>
        <v>2020</v>
      </c>
      <c r="Q57" s="44"/>
      <c r="R57" s="44"/>
    </row>
    <row r="58" spans="1:18" ht="39.950000000000003" customHeight="1" x14ac:dyDescent="0.25">
      <c r="A58" t="s">
        <v>623</v>
      </c>
      <c r="B58" t="str">
        <f t="shared" si="1"/>
        <v>OPP26002</v>
      </c>
      <c r="C58">
        <v>26</v>
      </c>
      <c r="D58" s="5">
        <v>2012170010002</v>
      </c>
      <c r="E58" s="6" t="s">
        <v>176</v>
      </c>
      <c r="F58" s="82" t="s">
        <v>177</v>
      </c>
      <c r="G58" s="329"/>
      <c r="H58" s="83">
        <f ca="1">SUMIF(MAESTRO!D51:X787,B58,MAESTRO!S51:S787)</f>
        <v>0</v>
      </c>
      <c r="I58" s="83">
        <f ca="1">SUMIF(MAESTRO!D53:X787,B58,MAESTRO!T53:T787)</f>
        <v>0</v>
      </c>
      <c r="J58" s="83">
        <f ca="1">SUMIF(MAESTRO!D53:X787,B58,MAESTRO!V53:V787)</f>
        <v>0</v>
      </c>
      <c r="K58" s="29" t="e">
        <f t="shared" ca="1" si="4"/>
        <v>#DIV/0!</v>
      </c>
      <c r="L58" s="41"/>
      <c r="M58" s="50" t="s">
        <v>442</v>
      </c>
      <c r="N58" s="43" t="s">
        <v>443</v>
      </c>
      <c r="O58" s="46">
        <f>+'[13]002'!$P$63</f>
        <v>15166718</v>
      </c>
      <c r="P58" s="46">
        <f>IF(M58=[12]Hoja1!$G$298,[12]Hoja1!$E$298,"OJO")</f>
        <v>2020</v>
      </c>
      <c r="Q58" s="44"/>
      <c r="R58" s="44"/>
    </row>
    <row r="59" spans="1:18" ht="39.950000000000003" customHeight="1" x14ac:dyDescent="0.25">
      <c r="A59" t="s">
        <v>623</v>
      </c>
      <c r="B59" t="str">
        <f t="shared" si="1"/>
        <v>OPP26004</v>
      </c>
      <c r="C59">
        <v>26</v>
      </c>
      <c r="D59" s="5">
        <v>2012170010004</v>
      </c>
      <c r="E59" s="6" t="s">
        <v>178</v>
      </c>
      <c r="F59" s="82" t="s">
        <v>179</v>
      </c>
      <c r="G59" s="329"/>
      <c r="H59" s="83">
        <f ca="1">SUMIF(MAESTRO!D52:X788,B59,MAESTRO!S52:S788)</f>
        <v>0</v>
      </c>
      <c r="I59" s="83">
        <f ca="1">SUMIF(MAESTRO!D54:X788,B59,MAESTRO!T54:T788)</f>
        <v>0</v>
      </c>
      <c r="J59" s="83">
        <f ca="1">SUMIF(MAESTRO!D54:X788,B59,MAESTRO!V54:V788)</f>
        <v>0</v>
      </c>
      <c r="K59" s="29" t="e">
        <f t="shared" ca="1" si="4"/>
        <v>#DIV/0!</v>
      </c>
      <c r="L59" s="41"/>
      <c r="M59" s="50" t="s">
        <v>446</v>
      </c>
      <c r="N59" s="43" t="s">
        <v>447</v>
      </c>
      <c r="O59" s="46">
        <f>+'[13]004'!$P$62</f>
        <v>0</v>
      </c>
      <c r="P59" s="46">
        <f>IF(M59=[12]Hoja1!$G$428,[12]Hoja1!$E$428,"OJO")</f>
        <v>1</v>
      </c>
      <c r="Q59" s="44"/>
      <c r="R59" s="44"/>
    </row>
    <row r="60" spans="1:18" ht="39.950000000000003" customHeight="1" x14ac:dyDescent="0.25">
      <c r="A60" t="s">
        <v>623</v>
      </c>
      <c r="B60" t="str">
        <f t="shared" si="1"/>
        <v>OPP26006</v>
      </c>
      <c r="C60">
        <v>26</v>
      </c>
      <c r="D60" s="5">
        <v>2012170010006</v>
      </c>
      <c r="E60" s="6" t="s">
        <v>180</v>
      </c>
      <c r="F60" s="82" t="s">
        <v>181</v>
      </c>
      <c r="G60" s="329"/>
      <c r="H60" s="83">
        <f ca="1">SUMIF(MAESTRO!D53:X789,B60,MAESTRO!S53:S789)</f>
        <v>0</v>
      </c>
      <c r="I60" s="83">
        <f ca="1">SUMIF(MAESTRO!D55:X789,B60,MAESTRO!T55:T789)</f>
        <v>0</v>
      </c>
      <c r="J60" s="83">
        <f ca="1">SUMIF(MAESTRO!D55:X789,B60,MAESTRO!V55:V789)</f>
        <v>0</v>
      </c>
      <c r="K60" s="29" t="e">
        <f t="shared" ca="1" si="4"/>
        <v>#DIV/0!</v>
      </c>
      <c r="L60" s="41"/>
      <c r="M60" s="50" t="s">
        <v>448</v>
      </c>
      <c r="N60" s="43" t="s">
        <v>449</v>
      </c>
      <c r="O60" s="46">
        <f>+'[13]006'!$P$62</f>
        <v>14130000000</v>
      </c>
      <c r="P60" s="46">
        <f>IF(M60=[12]Hoja1!$G$388,[12]Hoja1!$E$388,"OJO")</f>
        <v>50</v>
      </c>
      <c r="Q60" s="44"/>
      <c r="R60" s="44"/>
    </row>
    <row r="61" spans="1:18" ht="39.950000000000003" customHeight="1" x14ac:dyDescent="0.25">
      <c r="A61" t="s">
        <v>623</v>
      </c>
      <c r="B61" t="str">
        <f t="shared" si="1"/>
        <v>OPP26005</v>
      </c>
      <c r="C61">
        <v>26</v>
      </c>
      <c r="D61" s="5">
        <v>2012170010005</v>
      </c>
      <c r="E61" s="6" t="s">
        <v>182</v>
      </c>
      <c r="F61" s="82" t="s">
        <v>183</v>
      </c>
      <c r="G61" s="329"/>
      <c r="H61" s="83">
        <f ca="1">SUMIF(MAESTRO!D54:X790,B61,MAESTRO!S54:S790)</f>
        <v>0</v>
      </c>
      <c r="I61" s="83">
        <f ca="1">SUMIF(MAESTRO!D56:X790,B61,MAESTRO!T56:T790)</f>
        <v>0</v>
      </c>
      <c r="J61" s="83">
        <f ca="1">SUMIF(MAESTRO!D56:X790,B61,MAESTRO!V56:V790)</f>
        <v>0</v>
      </c>
      <c r="K61" s="29" t="e">
        <f t="shared" ca="1" si="4"/>
        <v>#DIV/0!</v>
      </c>
      <c r="L61" s="41"/>
      <c r="M61" s="50" t="s">
        <v>450</v>
      </c>
      <c r="N61" s="43" t="s">
        <v>451</v>
      </c>
      <c r="O61" s="46">
        <f>+'[13]005'!$P$62</f>
        <v>5332000000</v>
      </c>
      <c r="P61" s="46">
        <f>IF(M61=[12]Hoja1!$G$420,[12]Hoja1!$E$420,"OJO")</f>
        <v>9</v>
      </c>
      <c r="Q61" s="44"/>
      <c r="R61" s="44"/>
    </row>
    <row r="62" spans="1:18" ht="39.950000000000003" customHeight="1" x14ac:dyDescent="0.25">
      <c r="A62" t="s">
        <v>623</v>
      </c>
      <c r="B62" t="str">
        <f t="shared" si="1"/>
        <v>OPP26003</v>
      </c>
      <c r="C62">
        <v>26</v>
      </c>
      <c r="D62" s="5">
        <v>2012170010003</v>
      </c>
      <c r="E62" s="6" t="s">
        <v>184</v>
      </c>
      <c r="F62" s="82" t="s">
        <v>185</v>
      </c>
      <c r="G62" s="329"/>
      <c r="H62" s="83">
        <f ca="1">SUMIF(MAESTRO!D55:X791,B62,MAESTRO!S55:S791)</f>
        <v>0</v>
      </c>
      <c r="I62" s="83">
        <f ca="1">SUMIF(MAESTRO!D57:X791,B62,MAESTRO!T57:T791)</f>
        <v>0</v>
      </c>
      <c r="J62" s="83">
        <f ca="1">SUMIF(MAESTRO!D57:X791,B62,MAESTRO!V57:V791)</f>
        <v>0</v>
      </c>
      <c r="K62" s="29" t="e">
        <f t="shared" ca="1" si="4"/>
        <v>#DIV/0!</v>
      </c>
      <c r="L62" s="41"/>
      <c r="M62" s="50" t="s">
        <v>452</v>
      </c>
      <c r="N62" s="43" t="s">
        <v>453</v>
      </c>
      <c r="O62" s="46">
        <f>+'[13]003'!$P$18</f>
        <v>225000000</v>
      </c>
      <c r="P62" s="46">
        <f>IF(M62=[12]Hoja1!$G$304,[12]Hoja1!$E$304,"OJO")</f>
        <v>0</v>
      </c>
      <c r="Q62" s="44"/>
      <c r="R62" s="44"/>
    </row>
    <row r="63" spans="1:18" ht="39.950000000000003" customHeight="1" x14ac:dyDescent="0.25">
      <c r="A63" t="s">
        <v>623</v>
      </c>
      <c r="B63" t="str">
        <f t="shared" si="1"/>
        <v>OPP26010</v>
      </c>
      <c r="C63">
        <v>26</v>
      </c>
      <c r="D63" s="5">
        <v>2012170010010</v>
      </c>
      <c r="E63" s="6" t="s">
        <v>186</v>
      </c>
      <c r="F63" s="82" t="s">
        <v>187</v>
      </c>
      <c r="G63" s="329"/>
      <c r="H63" s="83">
        <f ca="1">SUMIF(MAESTRO!D56:X792,B63,MAESTRO!S56:S792)</f>
        <v>0</v>
      </c>
      <c r="I63" s="83">
        <f ca="1">SUMIF(MAESTRO!D58:X792,B63,MAESTRO!T58:T792)</f>
        <v>0</v>
      </c>
      <c r="J63" s="83">
        <f ca="1">SUMIF(MAESTRO!D58:X792,B63,MAESTRO!V58:V792)</f>
        <v>0</v>
      </c>
      <c r="K63" s="29" t="e">
        <f t="shared" ca="1" si="4"/>
        <v>#DIV/0!</v>
      </c>
      <c r="L63" s="41"/>
      <c r="M63" s="50" t="s">
        <v>454</v>
      </c>
      <c r="N63" s="43" t="s">
        <v>455</v>
      </c>
      <c r="O63" s="46">
        <f>+'[13]010'!$Q$18</f>
        <v>495000000</v>
      </c>
      <c r="P63" s="46">
        <f>IF(M63=[12]Hoja1!$G$307,[12]Hoja1!$E$307,"OJO")</f>
        <v>0</v>
      </c>
      <c r="Q63" s="44"/>
      <c r="R63" s="44"/>
    </row>
    <row r="64" spans="1:18" ht="39.950000000000003" customHeight="1" x14ac:dyDescent="0.25">
      <c r="A64" t="s">
        <v>623</v>
      </c>
      <c r="B64" t="str">
        <f t="shared" si="1"/>
        <v>OPP26118</v>
      </c>
      <c r="C64">
        <v>26</v>
      </c>
      <c r="D64" s="5">
        <v>2012170010118</v>
      </c>
      <c r="E64" s="6" t="s">
        <v>188</v>
      </c>
      <c r="F64" s="82" t="s">
        <v>189</v>
      </c>
      <c r="G64" s="329"/>
      <c r="H64" s="83">
        <f ca="1">SUMIF(MAESTRO!D57:X793,B64,MAESTRO!S57:S793)</f>
        <v>0</v>
      </c>
      <c r="I64" s="83">
        <f ca="1">SUMIF(MAESTRO!D59:X793,B64,MAESTRO!T59:T793)</f>
        <v>0</v>
      </c>
      <c r="J64" s="83">
        <f ca="1">SUMIF(MAESTRO!D59:X793,B64,MAESTRO!V59:V793)</f>
        <v>0</v>
      </c>
      <c r="K64" s="29">
        <v>0</v>
      </c>
      <c r="L64" s="41"/>
      <c r="M64" s="50" t="s">
        <v>444</v>
      </c>
      <c r="N64" s="43" t="s">
        <v>445</v>
      </c>
      <c r="O64" s="47"/>
      <c r="P64" s="46">
        <f>IF(M64=[12]Hoja1!$G$331,[12]Hoja1!$E$331,"OJO")</f>
        <v>2</v>
      </c>
      <c r="Q64" s="44"/>
      <c r="R64" s="44"/>
    </row>
    <row r="65" spans="1:18" ht="39.950000000000003" customHeight="1" x14ac:dyDescent="0.25">
      <c r="A65" t="s">
        <v>624</v>
      </c>
      <c r="B65" t="str">
        <f t="shared" si="1"/>
        <v>EDU28072</v>
      </c>
      <c r="C65">
        <v>28</v>
      </c>
      <c r="D65" s="75">
        <v>2012170010072</v>
      </c>
      <c r="E65" s="77" t="s">
        <v>190</v>
      </c>
      <c r="F65" s="78" t="s">
        <v>191</v>
      </c>
      <c r="G65" s="330" t="s">
        <v>192</v>
      </c>
      <c r="H65" s="83">
        <f ca="1">SUMIF(MAESTRO!D58:X794,B65,MAESTRO!S58:S794)</f>
        <v>0</v>
      </c>
      <c r="I65" s="83">
        <f ca="1">SUMIF(MAESTRO!D60:X794,B65,MAESTRO!T60:T794)</f>
        <v>0</v>
      </c>
      <c r="J65" s="83">
        <f ca="1">SUMIF(MAESTRO!D60:X794,B65,MAESTRO!V60:V794)</f>
        <v>0</v>
      </c>
      <c r="K65" s="29" t="e">
        <f t="shared" ca="1" si="4"/>
        <v>#DIV/0!</v>
      </c>
      <c r="L65" s="41"/>
      <c r="M65" s="50" t="s">
        <v>456</v>
      </c>
      <c r="N65" s="43" t="s">
        <v>457</v>
      </c>
      <c r="O65" s="46">
        <f>+'[14]2012170010072'!$Q$18</f>
        <v>441913159</v>
      </c>
      <c r="P65" s="46">
        <f>IF(M65=[12]Hoja1!$G$53,[12]Hoja1!$E$53,"OJO")</f>
        <v>100</v>
      </c>
      <c r="Q65" s="44"/>
      <c r="R65" s="44"/>
    </row>
    <row r="66" spans="1:18" ht="39.950000000000003" customHeight="1" x14ac:dyDescent="0.25">
      <c r="A66" t="s">
        <v>624</v>
      </c>
      <c r="B66" t="str">
        <f t="shared" si="1"/>
        <v>EDU28073</v>
      </c>
      <c r="C66">
        <v>28</v>
      </c>
      <c r="D66" s="5">
        <v>2012170010073</v>
      </c>
      <c r="E66" s="6" t="s">
        <v>193</v>
      </c>
      <c r="F66" s="82" t="s">
        <v>194</v>
      </c>
      <c r="G66" s="330"/>
      <c r="H66" s="83">
        <f ca="1">SUMIF(MAESTRO!D59:X795,B66,MAESTRO!S59:S795)</f>
        <v>0</v>
      </c>
      <c r="I66" s="83">
        <f ca="1">SUMIF(MAESTRO!D61:X795,B66,MAESTRO!T61:T795)</f>
        <v>0</v>
      </c>
      <c r="J66" s="83">
        <f ca="1">SUMIF(MAESTRO!D61:X795,B66,MAESTRO!V61:V795)</f>
        <v>0</v>
      </c>
      <c r="K66" s="29" t="e">
        <f t="shared" ca="1" si="4"/>
        <v>#DIV/0!</v>
      </c>
      <c r="L66" s="41"/>
      <c r="M66" s="50" t="s">
        <v>458</v>
      </c>
      <c r="N66" s="43" t="s">
        <v>459</v>
      </c>
      <c r="O66" s="46">
        <f>+'[14]2012170010073'!$P$13</f>
        <v>0</v>
      </c>
      <c r="P66" s="46">
        <f>IF(M66=[12]Hoja1!$G$57,[12]Hoja1!$E$57,"OJO")</f>
        <v>14</v>
      </c>
      <c r="Q66" s="44"/>
      <c r="R66" s="44"/>
    </row>
    <row r="67" spans="1:18" ht="39.950000000000003" customHeight="1" x14ac:dyDescent="0.25">
      <c r="A67" t="s">
        <v>624</v>
      </c>
      <c r="B67" t="str">
        <f t="shared" si="1"/>
        <v>EDU28075</v>
      </c>
      <c r="C67">
        <v>28</v>
      </c>
      <c r="D67" s="5">
        <v>2012170010075</v>
      </c>
      <c r="E67" s="6" t="s">
        <v>195</v>
      </c>
      <c r="F67" s="82" t="s">
        <v>196</v>
      </c>
      <c r="G67" s="330"/>
      <c r="H67" s="83">
        <f ca="1">SUMIF(MAESTRO!D60:X796,B67,MAESTRO!S60:S796)</f>
        <v>0</v>
      </c>
      <c r="I67" s="83">
        <f ca="1">SUMIF(MAESTRO!D62:X796,B67,MAESTRO!T62:T796)</f>
        <v>0</v>
      </c>
      <c r="J67" s="83">
        <f ca="1">SUMIF(MAESTRO!D62:X796,B67,MAESTRO!V62:V796)</f>
        <v>0</v>
      </c>
      <c r="K67" s="29" t="e">
        <f t="shared" ca="1" si="4"/>
        <v>#DIV/0!</v>
      </c>
      <c r="L67" s="41"/>
      <c r="M67" s="50" t="s">
        <v>460</v>
      </c>
      <c r="N67" s="43" t="s">
        <v>461</v>
      </c>
      <c r="O67" s="46">
        <f>+'[14]2012170010075'!$P$12</f>
        <v>75000000</v>
      </c>
      <c r="P67" s="46">
        <f>IF(M67=[12]Hoja1!$G$59,[12]Hoja1!$E$59,"OJO")</f>
        <v>17</v>
      </c>
      <c r="Q67" s="44"/>
      <c r="R67" s="44"/>
    </row>
    <row r="68" spans="1:18" ht="39.950000000000003" customHeight="1" x14ac:dyDescent="0.25">
      <c r="A68" t="s">
        <v>624</v>
      </c>
      <c r="B68" t="str">
        <f t="shared" si="1"/>
        <v>EDU28085</v>
      </c>
      <c r="C68">
        <v>28</v>
      </c>
      <c r="D68" s="75">
        <v>2012170010085</v>
      </c>
      <c r="E68" s="77" t="s">
        <v>160</v>
      </c>
      <c r="F68" s="78" t="s">
        <v>161</v>
      </c>
      <c r="G68" s="330"/>
      <c r="H68" s="83">
        <f ca="1">SUMIF(MAESTRO!D61:X797,B68,MAESTRO!S61:S797)</f>
        <v>0</v>
      </c>
      <c r="I68" s="83">
        <f ca="1">SUMIF(MAESTRO!D63:X797,B68,MAESTRO!T63:T797)</f>
        <v>0</v>
      </c>
      <c r="J68" s="83">
        <f ca="1">SUMIF(MAESTRO!D63:X797,B68,MAESTRO!V63:V797)</f>
        <v>0</v>
      </c>
      <c r="K68" s="29" t="e">
        <f t="shared" ca="1" si="4"/>
        <v>#DIV/0!</v>
      </c>
      <c r="L68" s="41"/>
      <c r="M68" s="50" t="s">
        <v>432</v>
      </c>
      <c r="N68" s="43" t="s">
        <v>433</v>
      </c>
      <c r="O68" s="46">
        <f>+'[14]2012170010085 '!$P$16</f>
        <v>0</v>
      </c>
      <c r="P68" s="46">
        <f>IF(M68=[12]Hoja1!$G$297,[12]Hoja1!$E$297,"OJO")</f>
        <v>1</v>
      </c>
      <c r="Q68" s="44"/>
      <c r="R68" s="44"/>
    </row>
    <row r="69" spans="1:18" ht="39.950000000000003" customHeight="1" x14ac:dyDescent="0.25">
      <c r="A69" t="s">
        <v>624</v>
      </c>
      <c r="B69" t="str">
        <f t="shared" si="1"/>
        <v>EDU28076</v>
      </c>
      <c r="C69">
        <v>28</v>
      </c>
      <c r="D69" s="5">
        <v>2012170010076</v>
      </c>
      <c r="E69" s="6" t="s">
        <v>197</v>
      </c>
      <c r="F69" s="82" t="s">
        <v>198</v>
      </c>
      <c r="G69" s="330"/>
      <c r="H69" s="83">
        <f ca="1">SUMIF(MAESTRO!D62:X798,B69,MAESTRO!S62:S798)</f>
        <v>0</v>
      </c>
      <c r="I69" s="83">
        <f ca="1">SUMIF(MAESTRO!D64:X798,B69,MAESTRO!T64:T798)</f>
        <v>0</v>
      </c>
      <c r="J69" s="83">
        <f ca="1">SUMIF(MAESTRO!D64:X798,B69,MAESTRO!V64:V798)</f>
        <v>0</v>
      </c>
      <c r="K69" s="29">
        <v>0</v>
      </c>
      <c r="L69" s="41"/>
      <c r="M69" s="50" t="s">
        <v>462</v>
      </c>
      <c r="N69" s="43" t="s">
        <v>463</v>
      </c>
      <c r="O69" s="46">
        <f>+'[14]2012170010076'!$P$12</f>
        <v>25000000</v>
      </c>
      <c r="P69" s="46">
        <f>IF(M69=[12]Hoja1!$G$60,[12]Hoja1!$E$60,"OJO")</f>
        <v>0</v>
      </c>
      <c r="Q69" s="44"/>
      <c r="R69" s="44"/>
    </row>
    <row r="70" spans="1:18" ht="39.950000000000003" customHeight="1" x14ac:dyDescent="0.25">
      <c r="A70" t="s">
        <v>624</v>
      </c>
      <c r="B70" t="str">
        <f t="shared" si="1"/>
        <v>EDU28077</v>
      </c>
      <c r="C70">
        <v>28</v>
      </c>
      <c r="D70" s="5">
        <v>2012170010077</v>
      </c>
      <c r="E70" s="6" t="s">
        <v>199</v>
      </c>
      <c r="F70" s="82" t="s">
        <v>200</v>
      </c>
      <c r="G70" s="330"/>
      <c r="H70" s="83">
        <f ca="1">SUMIF(MAESTRO!D63:X799,B70,MAESTRO!S63:S799)</f>
        <v>0</v>
      </c>
      <c r="I70" s="83">
        <f ca="1">SUMIF(MAESTRO!D65:X799,B70,MAESTRO!T65:T799)</f>
        <v>0</v>
      </c>
      <c r="J70" s="83">
        <f ca="1">SUMIF(MAESTRO!D65:X799,B70,MAESTRO!V65:V799)</f>
        <v>0</v>
      </c>
      <c r="K70" s="29">
        <v>0</v>
      </c>
      <c r="L70" s="41"/>
      <c r="M70" s="50" t="s">
        <v>464</v>
      </c>
      <c r="N70" s="43" t="s">
        <v>465</v>
      </c>
      <c r="O70" s="46">
        <f>+'[14]2012170010077'!$P$12</f>
        <v>7500000</v>
      </c>
      <c r="P70" s="46">
        <f>IF(M70=[12]Hoja1!$G$61,[12]Hoja1!$E$61,"OJO")</f>
        <v>23</v>
      </c>
      <c r="Q70" s="44"/>
      <c r="R70" s="44"/>
    </row>
    <row r="71" spans="1:18" ht="39.950000000000003" customHeight="1" x14ac:dyDescent="0.25">
      <c r="A71" t="s">
        <v>624</v>
      </c>
      <c r="B71" t="str">
        <f t="shared" si="1"/>
        <v>EDU28078</v>
      </c>
      <c r="C71">
        <v>28</v>
      </c>
      <c r="D71" s="5">
        <v>2012170010078</v>
      </c>
      <c r="E71" s="6" t="s">
        <v>201</v>
      </c>
      <c r="F71" s="82" t="s">
        <v>202</v>
      </c>
      <c r="G71" s="330"/>
      <c r="H71" s="83">
        <f ca="1">SUMIF(MAESTRO!D64:X800,B71,MAESTRO!S64:S800)</f>
        <v>0</v>
      </c>
      <c r="I71" s="83">
        <f ca="1">SUMIF(MAESTRO!D66:X800,B71,MAESTRO!T66:T800)</f>
        <v>0</v>
      </c>
      <c r="J71" s="83">
        <f ca="1">SUMIF(MAESTRO!D66:X800,B71,MAESTRO!V66:V800)</f>
        <v>0</v>
      </c>
      <c r="K71" s="29">
        <v>0</v>
      </c>
      <c r="L71" s="41"/>
      <c r="M71" s="50" t="s">
        <v>464</v>
      </c>
      <c r="N71" s="43" t="s">
        <v>465</v>
      </c>
      <c r="O71" s="46">
        <f>+'[14]2012170010078'!$P$12</f>
        <v>7500000</v>
      </c>
      <c r="P71" s="46">
        <f>IF(M71=[12]Hoja1!$G$61,[12]Hoja1!$E$61,"OJO")</f>
        <v>23</v>
      </c>
      <c r="Q71" s="44"/>
      <c r="R71" s="44"/>
    </row>
    <row r="72" spans="1:18" ht="39.950000000000003" customHeight="1" x14ac:dyDescent="0.25">
      <c r="A72" t="s">
        <v>624</v>
      </c>
      <c r="B72" t="str">
        <f t="shared" si="1"/>
        <v>EDU28079</v>
      </c>
      <c r="C72">
        <v>28</v>
      </c>
      <c r="D72" s="75">
        <v>2012170010079</v>
      </c>
      <c r="E72" s="77" t="s">
        <v>203</v>
      </c>
      <c r="F72" s="78" t="s">
        <v>204</v>
      </c>
      <c r="G72" s="330"/>
      <c r="H72" s="83">
        <f ca="1">SUMIF(MAESTRO!D65:X801,B72,MAESTRO!S65:S801)</f>
        <v>0</v>
      </c>
      <c r="I72" s="83">
        <f ca="1">SUMIF(MAESTRO!D67:X801,B72,MAESTRO!T67:T801)</f>
        <v>0</v>
      </c>
      <c r="J72" s="83">
        <f ca="1">SUMIF(MAESTRO!D67:X801,B72,MAESTRO!V67:V801)</f>
        <v>0</v>
      </c>
      <c r="K72" s="29" t="e">
        <f t="shared" ca="1" si="4"/>
        <v>#DIV/0!</v>
      </c>
      <c r="L72" s="41"/>
      <c r="M72" s="50" t="s">
        <v>466</v>
      </c>
      <c r="N72" s="43" t="s">
        <v>467</v>
      </c>
      <c r="O72" s="46">
        <f>+'[14]2012170010079'!$P$13</f>
        <v>12500000</v>
      </c>
      <c r="P72" s="46">
        <f>IF(M72=[12]Hoja1!$G$62,[12]Hoja1!$E$62,"OJO")</f>
        <v>483396385035729</v>
      </c>
      <c r="Q72" s="44"/>
      <c r="R72" s="44"/>
    </row>
    <row r="73" spans="1:18" ht="39.950000000000003" customHeight="1" x14ac:dyDescent="0.25">
      <c r="A73" t="s">
        <v>624</v>
      </c>
      <c r="B73" t="str">
        <f t="shared" si="1"/>
        <v>EDU28081</v>
      </c>
      <c r="C73">
        <v>28</v>
      </c>
      <c r="D73" s="5">
        <v>2012170010081</v>
      </c>
      <c r="E73" s="6" t="s">
        <v>205</v>
      </c>
      <c r="F73" s="82" t="s">
        <v>206</v>
      </c>
      <c r="G73" s="330"/>
      <c r="H73" s="83">
        <f ca="1">SUMIF(MAESTRO!D66:X802,B73,MAESTRO!S66:S802)</f>
        <v>0</v>
      </c>
      <c r="I73" s="83">
        <f ca="1">SUMIF(MAESTRO!D68:X802,B73,MAESTRO!T68:T802)</f>
        <v>0</v>
      </c>
      <c r="J73" s="83">
        <f ca="1">SUMIF(MAESTRO!D68:X802,B73,MAESTRO!V68:V802)</f>
        <v>0</v>
      </c>
      <c r="K73" s="29" t="e">
        <f t="shared" ca="1" si="4"/>
        <v>#DIV/0!</v>
      </c>
      <c r="L73" s="41"/>
      <c r="M73" s="50" t="s">
        <v>468</v>
      </c>
      <c r="N73" s="43" t="s">
        <v>469</v>
      </c>
      <c r="O73" s="46">
        <f>+'[14]2012170010081'!$P$14</f>
        <v>75000000</v>
      </c>
      <c r="P73" s="46">
        <f>IF(M73=[12]Hoja1!$G$68,[12]Hoja1!$E$68,"OJO")</f>
        <v>0</v>
      </c>
      <c r="Q73" s="44"/>
      <c r="R73" s="44"/>
    </row>
    <row r="74" spans="1:18" ht="39.950000000000003" customHeight="1" x14ac:dyDescent="0.25">
      <c r="A74" t="s">
        <v>624</v>
      </c>
      <c r="B74" t="str">
        <f t="shared" ref="B74:B137" si="5">CONCATENATE(A74,C74,E74)</f>
        <v>EDU28082</v>
      </c>
      <c r="C74">
        <v>28</v>
      </c>
      <c r="D74" s="5">
        <v>2012170010082</v>
      </c>
      <c r="E74" s="6" t="s">
        <v>207</v>
      </c>
      <c r="F74" s="81" t="s">
        <v>208</v>
      </c>
      <c r="G74" s="330"/>
      <c r="H74" s="83">
        <f ca="1">SUMIF(MAESTRO!D67:X803,B74,MAESTRO!S67:S803)</f>
        <v>0</v>
      </c>
      <c r="I74" s="83">
        <f ca="1">SUMIF(MAESTRO!D69:X803,B74,MAESTRO!T69:T803)</f>
        <v>0</v>
      </c>
      <c r="J74" s="83">
        <f ca="1">SUMIF(MAESTRO!D69:X803,B74,MAESTRO!V69:V803)</f>
        <v>0</v>
      </c>
      <c r="K74" s="29" t="e">
        <f t="shared" ca="1" si="4"/>
        <v>#DIV/0!</v>
      </c>
      <c r="L74" s="41"/>
      <c r="M74" s="50" t="s">
        <v>470</v>
      </c>
      <c r="N74" s="43" t="s">
        <v>471</v>
      </c>
      <c r="O74" s="46">
        <f>+'[14]2012170010082 '!$P$18</f>
        <v>429375000</v>
      </c>
      <c r="P74" s="46">
        <f>IF(M74=[12]Hoja1!$G$71,[12]Hoja1!$E$71,"OJO")</f>
        <v>0</v>
      </c>
      <c r="Q74" s="44"/>
      <c r="R74" s="44"/>
    </row>
    <row r="75" spans="1:18" ht="39.950000000000003" customHeight="1" x14ac:dyDescent="0.25">
      <c r="A75" t="s">
        <v>624</v>
      </c>
      <c r="B75" t="str">
        <f t="shared" si="5"/>
        <v>EDU28083</v>
      </c>
      <c r="C75">
        <v>28</v>
      </c>
      <c r="D75" s="5">
        <v>2012170010083</v>
      </c>
      <c r="E75" s="6" t="s">
        <v>209</v>
      </c>
      <c r="F75" s="82" t="s">
        <v>210</v>
      </c>
      <c r="G75" s="330"/>
      <c r="H75" s="83">
        <f ca="1">SUMIF(MAESTRO!D68:X804,B75,MAESTRO!S68:S804)</f>
        <v>0</v>
      </c>
      <c r="I75" s="83">
        <f ca="1">SUMIF(MAESTRO!D70:X804,B75,MAESTRO!T70:T804)</f>
        <v>0</v>
      </c>
      <c r="J75" s="83">
        <f ca="1">SUMIF(MAESTRO!D70:X804,B75,MAESTRO!V70:V804)</f>
        <v>0</v>
      </c>
      <c r="K75" s="29" t="e">
        <f t="shared" ca="1" si="4"/>
        <v>#DIV/0!</v>
      </c>
      <c r="L75" s="41"/>
      <c r="M75" s="50" t="s">
        <v>472</v>
      </c>
      <c r="N75" s="43" t="s">
        <v>473</v>
      </c>
      <c r="O75" s="46">
        <f>+'[14]2012170010083'!$P$13</f>
        <v>75000000</v>
      </c>
      <c r="P75" s="46">
        <f>IF(M75=[12]Hoja1!$G$74,[12]Hoja1!$E$74,"OJO")</f>
        <v>46</v>
      </c>
      <c r="Q75" s="44"/>
      <c r="R75" s="44"/>
    </row>
    <row r="76" spans="1:18" ht="39.950000000000003" customHeight="1" x14ac:dyDescent="0.25">
      <c r="A76" t="s">
        <v>624</v>
      </c>
      <c r="B76" t="str">
        <f t="shared" si="5"/>
        <v>EDU28084</v>
      </c>
      <c r="C76">
        <v>28</v>
      </c>
      <c r="D76" s="5">
        <v>2012170010084</v>
      </c>
      <c r="E76" s="6" t="s">
        <v>211</v>
      </c>
      <c r="F76" s="82" t="s">
        <v>212</v>
      </c>
      <c r="G76" s="330"/>
      <c r="H76" s="83">
        <f ca="1">SUMIF(MAESTRO!D69:X805,B76,MAESTRO!S69:S805)</f>
        <v>0</v>
      </c>
      <c r="I76" s="83">
        <f ca="1">SUMIF(MAESTRO!D71:X805,B76,MAESTRO!T71:T805)</f>
        <v>0</v>
      </c>
      <c r="J76" s="83">
        <f ca="1">SUMIF(MAESTRO!D71:X805,B76,MAESTRO!V71:V805)</f>
        <v>0</v>
      </c>
      <c r="K76" s="29" t="e">
        <f t="shared" ca="1" si="4"/>
        <v>#DIV/0!</v>
      </c>
      <c r="L76" s="41"/>
      <c r="M76" s="50" t="s">
        <v>474</v>
      </c>
      <c r="N76" s="43" t="s">
        <v>475</v>
      </c>
      <c r="O76" s="46">
        <f>+'[14]2012170010084'!$P$20</f>
        <v>47500000</v>
      </c>
      <c r="P76" s="46">
        <f>IF(M76=[12]Hoja1!$G$75,[12]Hoja1!$E$75,"OJO")</f>
        <v>101587301587302</v>
      </c>
      <c r="Q76" s="44"/>
      <c r="R76" s="44"/>
    </row>
    <row r="77" spans="1:18" ht="39.950000000000003" customHeight="1" x14ac:dyDescent="0.25">
      <c r="A77" t="s">
        <v>624</v>
      </c>
      <c r="B77" t="str">
        <f t="shared" si="5"/>
        <v>EDU28089</v>
      </c>
      <c r="C77">
        <v>28</v>
      </c>
      <c r="D77" s="75">
        <v>2012170010089</v>
      </c>
      <c r="E77" s="77" t="s">
        <v>213</v>
      </c>
      <c r="F77" s="78" t="s">
        <v>214</v>
      </c>
      <c r="G77" s="330"/>
      <c r="H77" s="83">
        <f ca="1">SUMIF(MAESTRO!D70:X806,B77,MAESTRO!S70:S806)</f>
        <v>0</v>
      </c>
      <c r="I77" s="83">
        <f ca="1">SUMIF(MAESTRO!D72:X806,B77,MAESTRO!T72:T806)</f>
        <v>0</v>
      </c>
      <c r="J77" s="83">
        <f ca="1">SUMIF(MAESTRO!D72:X806,B77,MAESTRO!V72:V806)</f>
        <v>0</v>
      </c>
      <c r="K77" s="29" t="e">
        <f t="shared" ca="1" si="4"/>
        <v>#DIV/0!</v>
      </c>
      <c r="L77" s="41"/>
      <c r="M77" s="50" t="s">
        <v>476</v>
      </c>
      <c r="N77" s="43" t="s">
        <v>477</v>
      </c>
      <c r="O77" s="46">
        <f>+'[14]2012170010089'!$P$13</f>
        <v>1243399930</v>
      </c>
      <c r="P77" s="46" t="str">
        <f>IF(M77=[12]Hoja1!$G$75,[12]Hoja1!$E$75,"OJO")</f>
        <v>OJO</v>
      </c>
      <c r="Q77" s="44"/>
      <c r="R77" s="44"/>
    </row>
    <row r="78" spans="1:18" ht="39.950000000000003" customHeight="1" x14ac:dyDescent="0.25">
      <c r="A78" t="s">
        <v>624</v>
      </c>
      <c r="B78" t="str">
        <f t="shared" si="5"/>
        <v>EDU28090</v>
      </c>
      <c r="C78">
        <v>28</v>
      </c>
      <c r="D78" s="5">
        <v>2012170010090</v>
      </c>
      <c r="E78" s="6" t="s">
        <v>215</v>
      </c>
      <c r="F78" s="82" t="s">
        <v>216</v>
      </c>
      <c r="G78" s="330"/>
      <c r="H78" s="83">
        <f ca="1">SUMIF(MAESTRO!D71:X807,B78,MAESTRO!S71:S807)</f>
        <v>0</v>
      </c>
      <c r="I78" s="83">
        <f ca="1">SUMIF(MAESTRO!D73:X807,B78,MAESTRO!T73:T807)</f>
        <v>0</v>
      </c>
      <c r="J78" s="83">
        <f ca="1">SUMIF(MAESTRO!D73:X807,B78,MAESTRO!V73:V807)</f>
        <v>0</v>
      </c>
      <c r="K78" s="29" t="e">
        <f t="shared" ca="1" si="4"/>
        <v>#DIV/0!</v>
      </c>
      <c r="L78" s="41"/>
      <c r="M78" s="50" t="s">
        <v>476</v>
      </c>
      <c r="N78" s="43" t="s">
        <v>477</v>
      </c>
      <c r="O78" s="46">
        <f>+'[14]2012170010090'!$P$18</f>
        <v>452251352.25</v>
      </c>
      <c r="P78" s="46" t="str">
        <f>IF(M78=[12]Hoja1!$G$75,[12]Hoja1!$E$75,"OJO")</f>
        <v>OJO</v>
      </c>
      <c r="Q78" s="44"/>
      <c r="R78" s="44"/>
    </row>
    <row r="79" spans="1:18" ht="39.950000000000003" customHeight="1" x14ac:dyDescent="0.25">
      <c r="A79" t="s">
        <v>624</v>
      </c>
      <c r="B79" t="str">
        <f t="shared" si="5"/>
        <v>EDU28091</v>
      </c>
      <c r="C79">
        <v>28</v>
      </c>
      <c r="D79" s="5">
        <v>2012170010091</v>
      </c>
      <c r="E79" s="6" t="s">
        <v>217</v>
      </c>
      <c r="F79" s="82" t="s">
        <v>218</v>
      </c>
      <c r="G79" s="330"/>
      <c r="H79" s="83">
        <f ca="1">SUMIF(MAESTRO!D72:X808,B79,MAESTRO!S72:S808)</f>
        <v>0</v>
      </c>
      <c r="I79" s="83">
        <f ca="1">SUMIF(MAESTRO!D74:X808,B79,MAESTRO!T74:T808)</f>
        <v>0</v>
      </c>
      <c r="J79" s="83">
        <f ca="1">SUMIF(MAESTRO!D74:X808,B79,MAESTRO!V74:V808)</f>
        <v>0</v>
      </c>
      <c r="K79" s="29" t="e">
        <f t="shared" ca="1" si="4"/>
        <v>#DIV/0!</v>
      </c>
      <c r="L79" s="41"/>
      <c r="M79" s="50" t="s">
        <v>476</v>
      </c>
      <c r="N79" s="43" t="s">
        <v>477</v>
      </c>
      <c r="O79" s="46">
        <f>+'[14]2012170010091'!$P$57</f>
        <v>14162500</v>
      </c>
      <c r="P79" s="46" t="str">
        <f>IF(M79=[12]Hoja1!$G$75,[12]Hoja1!$E$75,"OJO")</f>
        <v>OJO</v>
      </c>
      <c r="Q79" s="44"/>
      <c r="R79" s="44"/>
    </row>
    <row r="80" spans="1:18" ht="39.950000000000003" customHeight="1" x14ac:dyDescent="0.25">
      <c r="A80" t="s">
        <v>624</v>
      </c>
      <c r="B80" t="str">
        <f t="shared" si="5"/>
        <v>EDU28092</v>
      </c>
      <c r="C80">
        <v>28</v>
      </c>
      <c r="D80" s="75">
        <v>2012170010092</v>
      </c>
      <c r="E80" s="77" t="s">
        <v>219</v>
      </c>
      <c r="F80" s="79" t="s">
        <v>220</v>
      </c>
      <c r="G80" s="330"/>
      <c r="H80" s="83">
        <f ca="1">SUMIF(MAESTRO!D73:X809,B80,MAESTRO!S73:S809)</f>
        <v>0</v>
      </c>
      <c r="I80" s="83">
        <f ca="1">SUMIF(MAESTRO!D75:X809,B80,MAESTRO!T75:T809)</f>
        <v>0</v>
      </c>
      <c r="J80" s="83">
        <f ca="1">SUMIF(MAESTRO!D75:X809,B80,MAESTRO!V75:V809)</f>
        <v>0</v>
      </c>
      <c r="K80" s="29" t="e">
        <f t="shared" ca="1" si="4"/>
        <v>#DIV/0!</v>
      </c>
      <c r="L80" s="41"/>
      <c r="M80" s="50" t="s">
        <v>478</v>
      </c>
      <c r="N80" s="43" t="s">
        <v>479</v>
      </c>
      <c r="O80" s="46">
        <f>+'[14]2012170010092 '!$P$23</f>
        <v>516717487.5</v>
      </c>
      <c r="P80" s="46">
        <f>IF(M80=[12]Hoja1!$G$83,[12]Hoja1!$E$83,"OJO")</f>
        <v>100</v>
      </c>
      <c r="Q80" s="44"/>
      <c r="R80" s="44"/>
    </row>
    <row r="81" spans="1:18" s="26" customFormat="1" ht="39.950000000000003" customHeight="1" x14ac:dyDescent="0.25">
      <c r="A81" t="s">
        <v>624</v>
      </c>
      <c r="B81" t="str">
        <f t="shared" si="5"/>
        <v>EDU28048</v>
      </c>
      <c r="C81" s="26">
        <v>28</v>
      </c>
      <c r="D81" s="75">
        <v>2012170010048</v>
      </c>
      <c r="E81" s="38" t="s">
        <v>221</v>
      </c>
      <c r="F81" s="79" t="s">
        <v>222</v>
      </c>
      <c r="G81" s="330"/>
      <c r="H81" s="83">
        <f ca="1">SUMIF(MAESTRO!D74:X810,B81,MAESTRO!S74:S810)</f>
        <v>0</v>
      </c>
      <c r="I81" s="83">
        <f ca="1">SUMIF(MAESTRO!D76:X810,B81,MAESTRO!T76:T810)</f>
        <v>0</v>
      </c>
      <c r="J81" s="83">
        <f ca="1">SUMIF(MAESTRO!D76:X810,B81,MAESTRO!V76:V810)</f>
        <v>0</v>
      </c>
      <c r="K81" s="29" t="e">
        <f t="shared" ca="1" si="4"/>
        <v>#DIV/0!</v>
      </c>
      <c r="L81" s="41"/>
      <c r="M81" s="50" t="s">
        <v>480</v>
      </c>
      <c r="N81" s="43" t="s">
        <v>481</v>
      </c>
      <c r="O81" s="46">
        <f>+'[14]2012170010048'!$P$19</f>
        <v>2496914261.25</v>
      </c>
      <c r="P81" s="46">
        <f>IF(M81=[12]Hoja1!$G$238,[12]Hoja1!$E$238,"OJO")</f>
        <v>30908</v>
      </c>
      <c r="Q81" s="55"/>
      <c r="R81" s="55"/>
    </row>
    <row r="82" spans="1:18" ht="39.950000000000003" customHeight="1" x14ac:dyDescent="0.25">
      <c r="A82" t="s">
        <v>624</v>
      </c>
      <c r="B82" t="str">
        <f t="shared" si="5"/>
        <v>EDU28093</v>
      </c>
      <c r="C82">
        <v>28</v>
      </c>
      <c r="D82" s="5">
        <v>2012170010093</v>
      </c>
      <c r="E82" s="6" t="s">
        <v>223</v>
      </c>
      <c r="F82" s="81" t="s">
        <v>224</v>
      </c>
      <c r="G82" s="330"/>
      <c r="H82" s="83">
        <f ca="1">SUMIF(MAESTRO!D75:X811,B82,MAESTRO!S75:S811)</f>
        <v>0</v>
      </c>
      <c r="I82" s="83">
        <f ca="1">SUMIF(MAESTRO!D77:X811,B82,MAESTRO!T77:T811)</f>
        <v>0</v>
      </c>
      <c r="J82" s="83">
        <f ca="1">SUMIF(MAESTRO!D77:X811,B82,MAESTRO!V77:V811)</f>
        <v>0</v>
      </c>
      <c r="K82" s="29" t="e">
        <f t="shared" ca="1" si="4"/>
        <v>#DIV/0!</v>
      </c>
      <c r="L82" s="41"/>
      <c r="M82" s="50" t="s">
        <v>484</v>
      </c>
      <c r="N82" s="43" t="s">
        <v>485</v>
      </c>
      <c r="O82" s="46">
        <f>+'[14]2012170010093'!$P$13</f>
        <v>514500000</v>
      </c>
      <c r="P82" s="46">
        <f>IF(M82=[12]Hoja1!$G$88,[12]Hoja1!$E$88,"OJO")</f>
        <v>2180</v>
      </c>
      <c r="Q82" s="44"/>
      <c r="R82" s="44"/>
    </row>
    <row r="83" spans="1:18" ht="39.950000000000003" customHeight="1" x14ac:dyDescent="0.25">
      <c r="A83" t="s">
        <v>624</v>
      </c>
      <c r="B83" t="str">
        <f t="shared" si="5"/>
        <v>EDU28088</v>
      </c>
      <c r="C83">
        <v>28</v>
      </c>
      <c r="D83" s="5">
        <v>2012170010088</v>
      </c>
      <c r="E83" s="6" t="s">
        <v>225</v>
      </c>
      <c r="F83" s="81" t="s">
        <v>226</v>
      </c>
      <c r="G83" s="330"/>
      <c r="H83" s="83">
        <f ca="1">SUMIF(MAESTRO!D76:X812,B83,MAESTRO!S76:S812)</f>
        <v>0</v>
      </c>
      <c r="I83" s="83">
        <f ca="1">SUMIF(MAESTRO!D78:X812,B83,MAESTRO!T78:T812)</f>
        <v>0</v>
      </c>
      <c r="J83" s="83">
        <f ca="1">SUMIF(MAESTRO!D78:X812,B83,MAESTRO!V78:V812)</f>
        <v>0</v>
      </c>
      <c r="K83" s="29" t="e">
        <f t="shared" ca="1" si="4"/>
        <v>#DIV/0!</v>
      </c>
      <c r="L83" s="41"/>
      <c r="M83" s="50" t="s">
        <v>482</v>
      </c>
      <c r="N83" s="43" t="s">
        <v>483</v>
      </c>
      <c r="O83" s="46">
        <f>+'[14]2012170010088'!$P$13</f>
        <v>25000000</v>
      </c>
      <c r="P83" s="46" t="str">
        <f>IF(M83=[12]Hoja1!$G$88,[12]Hoja1!$E$88,"OJO")</f>
        <v>OJO</v>
      </c>
      <c r="Q83" s="44"/>
      <c r="R83" s="44"/>
    </row>
    <row r="84" spans="1:18" ht="39.950000000000003" customHeight="1" x14ac:dyDescent="0.25">
      <c r="A84" t="s">
        <v>624</v>
      </c>
      <c r="B84" t="str">
        <f t="shared" si="5"/>
        <v>EDU28095</v>
      </c>
      <c r="C84">
        <v>28</v>
      </c>
      <c r="D84" s="75">
        <v>2012170010095</v>
      </c>
      <c r="E84" s="77" t="s">
        <v>227</v>
      </c>
      <c r="F84" s="78" t="s">
        <v>228</v>
      </c>
      <c r="G84" s="330"/>
      <c r="H84" s="83">
        <f ca="1">SUMIF(MAESTRO!D77:X813,B84,MAESTRO!S77:S813)</f>
        <v>0</v>
      </c>
      <c r="I84" s="83">
        <f ca="1">SUMIF(MAESTRO!D79:X813,B84,MAESTRO!T79:T813)</f>
        <v>0</v>
      </c>
      <c r="J84" s="83">
        <f ca="1">SUMIF(MAESTRO!D79:X813,B84,MAESTRO!V79:V813)</f>
        <v>0</v>
      </c>
      <c r="K84" s="29" t="e">
        <f t="shared" ca="1" si="4"/>
        <v>#DIV/0!</v>
      </c>
      <c r="L84" s="41"/>
      <c r="M84" s="50" t="s">
        <v>486</v>
      </c>
      <c r="N84" s="43" t="s">
        <v>487</v>
      </c>
      <c r="O84" s="46">
        <f>+'[14]2012170010095'!$P$15</f>
        <v>5000000</v>
      </c>
      <c r="P84" s="46">
        <f>IF(M84=[12]Hoja1!$G$89,[12]Hoja1!$E$89,"OJO")</f>
        <v>100</v>
      </c>
      <c r="Q84" s="44"/>
      <c r="R84" s="44"/>
    </row>
    <row r="85" spans="1:18" ht="39.950000000000003" customHeight="1" x14ac:dyDescent="0.25">
      <c r="A85" t="s">
        <v>624</v>
      </c>
      <c r="B85" t="str">
        <f t="shared" si="5"/>
        <v>EDU28096</v>
      </c>
      <c r="C85">
        <v>28</v>
      </c>
      <c r="D85" s="5">
        <v>2012170010096</v>
      </c>
      <c r="E85" s="6" t="s">
        <v>229</v>
      </c>
      <c r="F85" s="82" t="s">
        <v>230</v>
      </c>
      <c r="G85" s="330"/>
      <c r="H85" s="83">
        <f ca="1">SUMIF(MAESTRO!D78:X814,B85,MAESTRO!S78:S814)</f>
        <v>0</v>
      </c>
      <c r="I85" s="83">
        <f ca="1">SUMIF(MAESTRO!D80:X814,B85,MAESTRO!T80:T814)</f>
        <v>0</v>
      </c>
      <c r="J85" s="83">
        <f ca="1">SUMIF(MAESTRO!D80:X814,B85,MAESTRO!V80:V814)</f>
        <v>0</v>
      </c>
      <c r="K85" s="29">
        <v>0</v>
      </c>
      <c r="L85" s="41"/>
      <c r="M85" s="50" t="s">
        <v>488</v>
      </c>
      <c r="N85" s="43" t="s">
        <v>489</v>
      </c>
      <c r="O85" s="46">
        <f>+'[14]2012170010096'!$P$13</f>
        <v>10000000</v>
      </c>
      <c r="P85" s="46">
        <f>IF(M85=[12]Hoja1!$G$642,[12]Hoja1!$E$642,"OJO")</f>
        <v>0</v>
      </c>
      <c r="Q85" s="44"/>
      <c r="R85" s="44"/>
    </row>
    <row r="86" spans="1:18" ht="39.950000000000003" customHeight="1" x14ac:dyDescent="0.25">
      <c r="A86" t="s">
        <v>625</v>
      </c>
      <c r="B86" t="str">
        <f t="shared" si="5"/>
        <v>SOC29021</v>
      </c>
      <c r="C86">
        <v>29</v>
      </c>
      <c r="D86" s="75">
        <v>2012170010021</v>
      </c>
      <c r="E86" s="77" t="s">
        <v>231</v>
      </c>
      <c r="F86" s="78" t="s">
        <v>232</v>
      </c>
      <c r="G86" s="311" t="s">
        <v>233</v>
      </c>
      <c r="H86" s="83">
        <f ca="1">SUMIF(MAESTRO!D79:X815,B86,MAESTRO!S79:S815)</f>
        <v>120000000</v>
      </c>
      <c r="I86" s="83">
        <f ca="1">SUMIF(MAESTRO!D81:X815,B86,MAESTRO!T81:T815)</f>
        <v>60000000</v>
      </c>
      <c r="J86" s="83">
        <f ca="1">SUMIF(MAESTRO!D81:X815,B86,MAESTRO!V81:V815)</f>
        <v>22312284</v>
      </c>
      <c r="K86" s="29">
        <f t="shared" ca="1" si="4"/>
        <v>0.37187140000000002</v>
      </c>
      <c r="L86" s="41"/>
      <c r="M86" s="50" t="s">
        <v>490</v>
      </c>
      <c r="N86" s="43" t="s">
        <v>491</v>
      </c>
      <c r="O86" s="46">
        <f>+'[15]21'!$P$23</f>
        <v>118000000</v>
      </c>
      <c r="P86" s="46">
        <f>IF(M86=[12]Hoja1!$G$27,[12]Hoja1!$E$27,"OJO")</f>
        <v>358760429082241</v>
      </c>
      <c r="Q86" s="44"/>
      <c r="R86" s="44"/>
    </row>
    <row r="87" spans="1:18" ht="39.950000000000003" customHeight="1" x14ac:dyDescent="0.25">
      <c r="A87" t="s">
        <v>625</v>
      </c>
      <c r="B87" t="str">
        <f t="shared" si="5"/>
        <v>SOC29019</v>
      </c>
      <c r="C87">
        <v>29</v>
      </c>
      <c r="D87" s="5">
        <v>2012170010019</v>
      </c>
      <c r="E87" s="6" t="s">
        <v>234</v>
      </c>
      <c r="F87" s="82" t="s">
        <v>235</v>
      </c>
      <c r="G87" s="311"/>
      <c r="H87" s="83">
        <f ca="1">SUMIF(MAESTRO!D80:X816,B87,MAESTRO!S80:S816)</f>
        <v>0</v>
      </c>
      <c r="I87" s="83">
        <f ca="1">SUMIF(MAESTRO!D82:X816,B87,MAESTRO!T82:T816)</f>
        <v>0</v>
      </c>
      <c r="J87" s="83">
        <f ca="1">SUMIF(MAESTRO!D82:X816,B87,MAESTRO!V82:V816)</f>
        <v>0</v>
      </c>
      <c r="K87" s="29">
        <v>0</v>
      </c>
      <c r="L87" s="41"/>
      <c r="M87" s="50" t="s">
        <v>492</v>
      </c>
      <c r="N87" s="43" t="s">
        <v>493</v>
      </c>
      <c r="O87" s="46">
        <f>+'[15]19'!$Q$17</f>
        <v>0</v>
      </c>
      <c r="P87" s="46">
        <f>IF(M87=[12]Hoja1!$G$33,[12]Hoja1!$E$33,"OJO")</f>
        <v>0</v>
      </c>
      <c r="Q87" s="44"/>
      <c r="R87" s="44"/>
    </row>
    <row r="88" spans="1:18" ht="39.950000000000003" customHeight="1" x14ac:dyDescent="0.25">
      <c r="A88" t="s">
        <v>625</v>
      </c>
      <c r="B88" t="str">
        <f t="shared" si="5"/>
        <v>SOC29020</v>
      </c>
      <c r="C88">
        <v>29</v>
      </c>
      <c r="D88" s="5">
        <v>2012170010020</v>
      </c>
      <c r="E88" s="6" t="s">
        <v>236</v>
      </c>
      <c r="F88" s="82" t="s">
        <v>237</v>
      </c>
      <c r="G88" s="311"/>
      <c r="H88" s="83">
        <f ca="1">SUMIF(MAESTRO!D81:X817,B88,MAESTRO!S81:S817)</f>
        <v>300000000</v>
      </c>
      <c r="I88" s="83">
        <f ca="1">SUMIF(MAESTRO!D83:X817,B88,MAESTRO!T83:T817)</f>
        <v>88267295</v>
      </c>
      <c r="J88" s="83">
        <f ca="1">SUMIF(MAESTRO!D83:X817,B88,MAESTRO!V83:V817)</f>
        <v>18965490</v>
      </c>
      <c r="K88" s="29">
        <f t="shared" ca="1" si="4"/>
        <v>0.2148642937341628</v>
      </c>
      <c r="L88" s="41"/>
      <c r="M88" s="50" t="s">
        <v>518</v>
      </c>
      <c r="N88" s="43" t="s">
        <v>519</v>
      </c>
      <c r="O88" s="46">
        <f>+'[15]20'!$P$14</f>
        <v>20000000</v>
      </c>
      <c r="P88" s="46">
        <f>IF(M88=[12]Hoja1!$G$36,[12]Hoja1!$E$36,"OJO")</f>
        <v>28543</v>
      </c>
      <c r="Q88" s="44"/>
      <c r="R88" s="44"/>
    </row>
    <row r="89" spans="1:18" ht="39.950000000000003" customHeight="1" x14ac:dyDescent="0.25">
      <c r="A89" t="s">
        <v>625</v>
      </c>
      <c r="B89" t="str">
        <f t="shared" si="5"/>
        <v>SOC29022</v>
      </c>
      <c r="C89">
        <v>29</v>
      </c>
      <c r="D89" s="75">
        <v>2012170010022</v>
      </c>
      <c r="E89" s="77" t="s">
        <v>238</v>
      </c>
      <c r="F89" s="78" t="s">
        <v>239</v>
      </c>
      <c r="G89" s="311"/>
      <c r="H89" s="83">
        <f ca="1">SUMIF(MAESTRO!D82:X818,B89,MAESTRO!S82:S818)</f>
        <v>80000000</v>
      </c>
      <c r="I89" s="83">
        <f ca="1">SUMIF(MAESTRO!D84:X818,B89,MAESTRO!T84:T818)</f>
        <v>70000000</v>
      </c>
      <c r="J89" s="83">
        <f ca="1">SUMIF(MAESTRO!D84:X818,B89,MAESTRO!V84:V818)</f>
        <v>0</v>
      </c>
      <c r="K89" s="29">
        <f t="shared" ca="1" si="4"/>
        <v>0</v>
      </c>
      <c r="L89" s="41"/>
      <c r="M89" s="50" t="s">
        <v>494</v>
      </c>
      <c r="N89" s="43" t="s">
        <v>495</v>
      </c>
      <c r="O89" s="46">
        <f>+'[15]22'!$P$14</f>
        <v>0</v>
      </c>
      <c r="P89" s="46">
        <f>IF(M89=[12]Hoja1!$G$37,[12]Hoja1!$E$37,"OJO")</f>
        <v>105</v>
      </c>
      <c r="Q89" s="44"/>
      <c r="R89" s="44"/>
    </row>
    <row r="90" spans="1:18" ht="39.950000000000003" customHeight="1" x14ac:dyDescent="0.25">
      <c r="A90" t="s">
        <v>625</v>
      </c>
      <c r="B90" t="str">
        <f t="shared" si="5"/>
        <v>SOC29023</v>
      </c>
      <c r="C90">
        <v>29</v>
      </c>
      <c r="D90" s="5">
        <v>2012170010023</v>
      </c>
      <c r="E90" s="6" t="s">
        <v>240</v>
      </c>
      <c r="F90" s="82" t="s">
        <v>241</v>
      </c>
      <c r="G90" s="311"/>
      <c r="H90" s="83">
        <f ca="1">SUMIF(MAESTRO!D83:X819,B90,MAESTRO!S83:S819)</f>
        <v>786000000</v>
      </c>
      <c r="I90" s="83">
        <f ca="1">SUMIF(MAESTRO!D85:X819,B90,MAESTRO!T85:T819)</f>
        <v>664953500</v>
      </c>
      <c r="J90" s="83">
        <f ca="1">SUMIF(MAESTRO!D85:X819,B90,MAESTRO!V85:V819)</f>
        <v>0</v>
      </c>
      <c r="K90" s="29">
        <v>0</v>
      </c>
      <c r="L90" s="41"/>
      <c r="M90" s="50" t="s">
        <v>496</v>
      </c>
      <c r="N90" s="43" t="s">
        <v>497</v>
      </c>
      <c r="O90" s="46">
        <f>+'[15]23'!$P$14</f>
        <v>0</v>
      </c>
      <c r="P90" s="46" t="str">
        <f>IF(M90=[12]Hoja1!$G$37,[12]Hoja1!$E$37,"OJO")</f>
        <v>OJO</v>
      </c>
      <c r="Q90" s="44"/>
      <c r="R90" s="44"/>
    </row>
    <row r="91" spans="1:18" ht="39.950000000000003" customHeight="1" x14ac:dyDescent="0.25">
      <c r="A91" t="s">
        <v>625</v>
      </c>
      <c r="B91" t="str">
        <f t="shared" si="5"/>
        <v>SOC29028</v>
      </c>
      <c r="C91">
        <v>29</v>
      </c>
      <c r="D91" s="5">
        <v>2012170010028</v>
      </c>
      <c r="E91" s="74" t="s">
        <v>600</v>
      </c>
      <c r="F91" s="82" t="s">
        <v>601</v>
      </c>
      <c r="G91" s="311"/>
      <c r="H91" s="83">
        <f ca="1">SUMIF(MAESTRO!D84:X820,B91,MAESTRO!S84:S820)</f>
        <v>0</v>
      </c>
      <c r="I91" s="83">
        <f ca="1">SUMIF(MAESTRO!D86:X820,B91,MAESTRO!T86:T820)</f>
        <v>0</v>
      </c>
      <c r="J91" s="83">
        <f ca="1">SUMIF(MAESTRO!D86:X820,B91,MAESTRO!V86:V820)</f>
        <v>0</v>
      </c>
      <c r="K91" s="29">
        <v>0</v>
      </c>
      <c r="L91" s="41"/>
      <c r="M91" s="50"/>
      <c r="N91" s="43"/>
      <c r="O91" s="46"/>
      <c r="P91" s="46"/>
      <c r="Q91" s="44"/>
      <c r="R91" s="44"/>
    </row>
    <row r="92" spans="1:18" ht="39.950000000000003" customHeight="1" x14ac:dyDescent="0.25">
      <c r="A92" t="s">
        <v>625</v>
      </c>
      <c r="B92" t="str">
        <f t="shared" si="5"/>
        <v>SOC29029</v>
      </c>
      <c r="C92">
        <v>29</v>
      </c>
      <c r="D92" s="5">
        <v>2012170010029</v>
      </c>
      <c r="E92" s="6" t="s">
        <v>242</v>
      </c>
      <c r="F92" s="82" t="s">
        <v>243</v>
      </c>
      <c r="G92" s="311"/>
      <c r="H92" s="83">
        <f ca="1">SUMIF(MAESTRO!D85:X821,B92,MAESTRO!S85:S821)</f>
        <v>32960000</v>
      </c>
      <c r="I92" s="83">
        <f ca="1">SUMIF(MAESTRO!D87:X821,B92,MAESTRO!T87:T821)</f>
        <v>0</v>
      </c>
      <c r="J92" s="83">
        <f ca="1">SUMIF(MAESTRO!D87:X821,B92,MAESTRO!V87:V821)</f>
        <v>0</v>
      </c>
      <c r="K92" s="29" t="e">
        <f t="shared" ref="K92:K108" ca="1" si="6">+J92/I92</f>
        <v>#DIV/0!</v>
      </c>
      <c r="L92" s="41"/>
      <c r="M92" s="50" t="s">
        <v>498</v>
      </c>
      <c r="N92" s="43" t="s">
        <v>499</v>
      </c>
      <c r="O92" s="46">
        <f>+'[15]29'!$P$14</f>
        <v>300000000</v>
      </c>
      <c r="P92" s="46">
        <f>IF(M92=[12]Hoja1!$G$44,[12]Hoja1!$E$44,"OJO")</f>
        <v>350</v>
      </c>
      <c r="Q92" s="44"/>
      <c r="R92" s="44"/>
    </row>
    <row r="93" spans="1:18" ht="39.950000000000003" customHeight="1" x14ac:dyDescent="0.25">
      <c r="A93" t="s">
        <v>625</v>
      </c>
      <c r="B93" t="str">
        <f t="shared" si="5"/>
        <v>SOC29030</v>
      </c>
      <c r="C93">
        <v>29</v>
      </c>
      <c r="D93" s="5">
        <v>2012170010030</v>
      </c>
      <c r="E93" s="6" t="s">
        <v>244</v>
      </c>
      <c r="F93" s="82" t="s">
        <v>245</v>
      </c>
      <c r="G93" s="311"/>
      <c r="H93" s="83">
        <f ca="1">SUMIF(MAESTRO!D86:X822,B93,MAESTRO!S86:S822)</f>
        <v>245000000</v>
      </c>
      <c r="I93" s="83">
        <f ca="1">SUMIF(MAESTRO!D88:X822,B93,MAESTRO!T88:T822)</f>
        <v>215000000</v>
      </c>
      <c r="J93" s="83">
        <f ca="1">SUMIF(MAESTRO!D88:X822,B93,MAESTRO!V88:V822)</f>
        <v>0</v>
      </c>
      <c r="K93" s="29">
        <f t="shared" ca="1" si="6"/>
        <v>0</v>
      </c>
      <c r="L93" s="41"/>
      <c r="M93" s="50" t="s">
        <v>498</v>
      </c>
      <c r="N93" s="43" t="s">
        <v>499</v>
      </c>
      <c r="O93" s="46">
        <f>+'[15]30'!$P$16</f>
        <v>208811429</v>
      </c>
      <c r="P93" s="46">
        <f>IF(M93=[12]Hoja1!$G$44,[12]Hoja1!$E$44,"OJO")</f>
        <v>350</v>
      </c>
      <c r="Q93" s="44"/>
      <c r="R93" s="44"/>
    </row>
    <row r="94" spans="1:18" ht="39.950000000000003" customHeight="1" x14ac:dyDescent="0.25">
      <c r="A94" t="s">
        <v>625</v>
      </c>
      <c r="B94" t="str">
        <f t="shared" si="5"/>
        <v>SOC29031</v>
      </c>
      <c r="C94">
        <v>29</v>
      </c>
      <c r="D94" s="75">
        <v>2012170010031</v>
      </c>
      <c r="E94" s="77" t="s">
        <v>246</v>
      </c>
      <c r="F94" s="78" t="s">
        <v>247</v>
      </c>
      <c r="G94" s="311"/>
      <c r="H94" s="83">
        <f ca="1">SUMIF(MAESTRO!D87:X823,B94,MAESTRO!S87:S823)</f>
        <v>0</v>
      </c>
      <c r="I94" s="83">
        <f ca="1">SUMIF(MAESTRO!D89:X823,B94,MAESTRO!T89:T823)</f>
        <v>0</v>
      </c>
      <c r="J94" s="83">
        <f ca="1">SUMIF(MAESTRO!D89:X823,B94,MAESTRO!V89:V823)</f>
        <v>0</v>
      </c>
      <c r="K94" s="29" t="e">
        <f t="shared" ca="1" si="6"/>
        <v>#DIV/0!</v>
      </c>
      <c r="L94" s="41"/>
      <c r="M94" s="50" t="s">
        <v>500</v>
      </c>
      <c r="N94" s="43" t="s">
        <v>501</v>
      </c>
      <c r="O94" s="46">
        <f>+'[15]31'!$P$14</f>
        <v>200000000</v>
      </c>
      <c r="P94" s="46">
        <f>IF(M94=[12]Hoja1!$G$45,[12]Hoja1!$E$45,"OJO")</f>
        <v>0</v>
      </c>
      <c r="Q94" s="44"/>
      <c r="R94" s="44"/>
    </row>
    <row r="95" spans="1:18" ht="39.950000000000003" customHeight="1" x14ac:dyDescent="0.25">
      <c r="A95" t="s">
        <v>625</v>
      </c>
      <c r="B95" t="str">
        <f t="shared" si="5"/>
        <v>SOC29032</v>
      </c>
      <c r="C95">
        <v>29</v>
      </c>
      <c r="D95" s="75">
        <v>2012170010032</v>
      </c>
      <c r="E95" s="77" t="s">
        <v>248</v>
      </c>
      <c r="F95" s="78" t="s">
        <v>249</v>
      </c>
      <c r="G95" s="311"/>
      <c r="H95" s="83">
        <f ca="1">SUMIF(MAESTRO!D88:X824,B95,MAESTRO!S88:S824)</f>
        <v>0</v>
      </c>
      <c r="I95" s="83">
        <f ca="1">SUMIF(MAESTRO!D90:X824,B95,MAESTRO!T90:T824)</f>
        <v>0</v>
      </c>
      <c r="J95" s="83">
        <f ca="1">SUMIF(MAESTRO!D90:X824,B95,MAESTRO!V90:V824)</f>
        <v>0</v>
      </c>
      <c r="K95" s="29" t="e">
        <f t="shared" ca="1" si="6"/>
        <v>#DIV/0!</v>
      </c>
      <c r="L95" s="41"/>
      <c r="M95" s="50" t="s">
        <v>502</v>
      </c>
      <c r="N95" s="43" t="s">
        <v>503</v>
      </c>
      <c r="O95" s="46">
        <f>+'[15]32'!$P$20</f>
        <v>15000000</v>
      </c>
      <c r="P95" s="46">
        <f>IF(M95=[12]Hoja1!$G$47,[12]Hoja1!$E$47,"OJO")</f>
        <v>0</v>
      </c>
      <c r="Q95" s="44"/>
      <c r="R95" s="44"/>
    </row>
    <row r="96" spans="1:18" ht="39.950000000000003" customHeight="1" x14ac:dyDescent="0.25">
      <c r="A96" t="s">
        <v>625</v>
      </c>
      <c r="B96" t="str">
        <f t="shared" si="5"/>
        <v>SOC29144</v>
      </c>
      <c r="C96">
        <v>29</v>
      </c>
      <c r="D96" s="5">
        <v>2012170010144</v>
      </c>
      <c r="E96" s="6">
        <v>144</v>
      </c>
      <c r="F96" s="82" t="s">
        <v>250</v>
      </c>
      <c r="G96" s="311"/>
      <c r="H96" s="83">
        <f ca="1">SUMIF(MAESTRO!D89:X825,B96,MAESTRO!S89:S825)</f>
        <v>0</v>
      </c>
      <c r="I96" s="83">
        <f ca="1">SUMIF(MAESTRO!D91:X825,B96,MAESTRO!T91:T825)</f>
        <v>0</v>
      </c>
      <c r="J96" s="83">
        <f ca="1">SUMIF(MAESTRO!D91:X825,B96,MAESTRO!V91:V825)</f>
        <v>0</v>
      </c>
      <c r="K96" s="29" t="e">
        <f t="shared" ca="1" si="6"/>
        <v>#DIV/0!</v>
      </c>
      <c r="L96" s="41"/>
      <c r="M96" s="50" t="s">
        <v>520</v>
      </c>
      <c r="N96" s="43" t="s">
        <v>521</v>
      </c>
      <c r="O96" s="47"/>
      <c r="P96" s="46">
        <f>IF(M96=[12]Hoja1!$G$263,[12]Hoja1!$E$263,"OJO")</f>
        <v>0</v>
      </c>
      <c r="Q96" s="44"/>
      <c r="R96" s="44"/>
    </row>
    <row r="97" spans="1:18" ht="39.950000000000003" customHeight="1" x14ac:dyDescent="0.25">
      <c r="A97" t="s">
        <v>625</v>
      </c>
      <c r="B97" t="str">
        <f t="shared" si="5"/>
        <v>SOC29007</v>
      </c>
      <c r="C97">
        <v>29</v>
      </c>
      <c r="D97" s="5">
        <v>2012170010007</v>
      </c>
      <c r="E97" s="6" t="s">
        <v>168</v>
      </c>
      <c r="F97" s="82" t="s">
        <v>169</v>
      </c>
      <c r="G97" s="311"/>
      <c r="H97" s="83">
        <f ca="1">SUMIF(MAESTRO!D90:X826,B97,MAESTRO!S90:S826)</f>
        <v>0</v>
      </c>
      <c r="I97" s="83">
        <f ca="1">SUMIF(MAESTRO!D92:X826,B97,MAESTRO!T92:T826)</f>
        <v>0</v>
      </c>
      <c r="J97" s="83">
        <f ca="1">SUMIF(MAESTRO!D92:X826,B97,MAESTRO!V92:V826)</f>
        <v>0</v>
      </c>
      <c r="K97" s="29" t="e">
        <f t="shared" ca="1" si="6"/>
        <v>#DIV/0!</v>
      </c>
      <c r="L97" s="41"/>
      <c r="M97" s="50" t="s">
        <v>436</v>
      </c>
      <c r="N97" s="43" t="s">
        <v>437</v>
      </c>
      <c r="O97" s="46">
        <f>+'[15]07(2)'!$P$23</f>
        <v>302500000</v>
      </c>
      <c r="P97" s="46">
        <f>IF(M97=[12]Hoja1!$G$293,[12]Hoja1!$E$293,"OJO")</f>
        <v>0</v>
      </c>
      <c r="Q97" s="44"/>
      <c r="R97" s="44"/>
    </row>
    <row r="98" spans="1:18" ht="39.950000000000003" customHeight="1" x14ac:dyDescent="0.25">
      <c r="A98" t="s">
        <v>625</v>
      </c>
      <c r="B98" t="str">
        <f t="shared" si="5"/>
        <v>SOC29113</v>
      </c>
      <c r="C98">
        <v>29</v>
      </c>
      <c r="D98" s="79">
        <v>2012170010113</v>
      </c>
      <c r="E98" s="79" t="s">
        <v>320</v>
      </c>
      <c r="F98" s="78" t="s">
        <v>321</v>
      </c>
      <c r="G98" s="311"/>
      <c r="H98" s="83">
        <f ca="1">SUMIF(MAESTRO!D91:X827,B98,MAESTRO!S91:S827)</f>
        <v>0</v>
      </c>
      <c r="I98" s="83">
        <f ca="1">SUMIF(MAESTRO!D93:X827,B98,MAESTRO!T93:T827)</f>
        <v>0</v>
      </c>
      <c r="J98" s="83">
        <f ca="1">SUMIF(MAESTRO!D93:X827,B98,MAESTRO!V93:V827)</f>
        <v>0</v>
      </c>
      <c r="K98" s="29" t="e">
        <f t="shared" ca="1" si="6"/>
        <v>#DIV/0!</v>
      </c>
      <c r="L98" s="41"/>
      <c r="M98" s="50" t="s">
        <v>522</v>
      </c>
      <c r="N98" s="43" t="s">
        <v>523</v>
      </c>
      <c r="O98" s="47"/>
      <c r="P98" s="46">
        <f>IF(M98=[12]Hoja1!$G$246,[12]Hoja1!$E$246,"OJO")</f>
        <v>10</v>
      </c>
      <c r="Q98" s="44"/>
      <c r="R98" s="44"/>
    </row>
    <row r="99" spans="1:18" ht="39.950000000000003" customHeight="1" x14ac:dyDescent="0.25">
      <c r="A99" t="s">
        <v>625</v>
      </c>
      <c r="B99" t="str">
        <f t="shared" si="5"/>
        <v>SOC29112</v>
      </c>
      <c r="C99">
        <v>29</v>
      </c>
      <c r="D99" s="81">
        <v>2012170010112</v>
      </c>
      <c r="E99" s="81" t="s">
        <v>322</v>
      </c>
      <c r="F99" s="82" t="s">
        <v>323</v>
      </c>
      <c r="G99" s="311"/>
      <c r="H99" s="83">
        <f ca="1">SUMIF(MAESTRO!D92:X828,B99,MAESTRO!S92:S828)</f>
        <v>0</v>
      </c>
      <c r="I99" s="83">
        <f ca="1">SUMIF(MAESTRO!D94:X828,B99,MAESTRO!T94:T828)</f>
        <v>0</v>
      </c>
      <c r="J99" s="83">
        <f ca="1">SUMIF(MAESTRO!D94:X828,B99,MAESTRO!V94:V828)</f>
        <v>0</v>
      </c>
      <c r="K99" s="29" t="e">
        <f t="shared" ca="1" si="6"/>
        <v>#DIV/0!</v>
      </c>
      <c r="L99" s="41"/>
      <c r="M99" s="50" t="s">
        <v>506</v>
      </c>
      <c r="N99" s="43" t="s">
        <v>507</v>
      </c>
      <c r="O99" s="47"/>
      <c r="P99" s="46">
        <f>IF(M99=[12]Hoja1!$G$249,[12]Hoja1!$E$249,"OJO")</f>
        <v>0</v>
      </c>
      <c r="Q99" s="44"/>
      <c r="R99" s="44"/>
    </row>
    <row r="100" spans="1:18" ht="39.950000000000003" customHeight="1" x14ac:dyDescent="0.25">
      <c r="A100" t="s">
        <v>625</v>
      </c>
      <c r="B100" t="str">
        <f t="shared" si="5"/>
        <v>SOC29109</v>
      </c>
      <c r="C100">
        <v>29</v>
      </c>
      <c r="D100" s="81">
        <v>2012170010109</v>
      </c>
      <c r="E100" s="81" t="s">
        <v>324</v>
      </c>
      <c r="F100" s="82" t="s">
        <v>325</v>
      </c>
      <c r="G100" s="311"/>
      <c r="H100" s="83">
        <f ca="1">SUMIF(MAESTRO!D93:X829,B100,MAESTRO!S93:S829)</f>
        <v>0</v>
      </c>
      <c r="I100" s="83">
        <f ca="1">SUMIF(MAESTRO!D95:X829,B100,MAESTRO!T95:T829)</f>
        <v>0</v>
      </c>
      <c r="J100" s="83">
        <f ca="1">SUMIF(MAESTRO!D95:X829,B100,MAESTRO!V95:V829)</f>
        <v>0</v>
      </c>
      <c r="K100" s="29" t="e">
        <f t="shared" ca="1" si="6"/>
        <v>#DIV/0!</v>
      </c>
      <c r="L100" s="41"/>
      <c r="M100" s="50" t="s">
        <v>508</v>
      </c>
      <c r="N100" s="43" t="s">
        <v>509</v>
      </c>
      <c r="O100" s="47"/>
      <c r="P100" s="46">
        <f>IF(M100=[12]Hoja1!$G$251,[12]Hoja1!$E$251,"OJO")</f>
        <v>0</v>
      </c>
      <c r="Q100" s="44"/>
      <c r="R100" s="44"/>
    </row>
    <row r="101" spans="1:18" ht="39.950000000000003" customHeight="1" x14ac:dyDescent="0.25">
      <c r="A101" t="s">
        <v>625</v>
      </c>
      <c r="B101" t="str">
        <f t="shared" si="5"/>
        <v>SOC29110</v>
      </c>
      <c r="C101">
        <v>29</v>
      </c>
      <c r="D101" s="79">
        <v>2012170010110</v>
      </c>
      <c r="E101" s="79" t="s">
        <v>326</v>
      </c>
      <c r="F101" s="78" t="s">
        <v>327</v>
      </c>
      <c r="G101" s="311"/>
      <c r="H101" s="83">
        <f ca="1">SUMIF(MAESTRO!D94:X830,B101,MAESTRO!S94:S830)</f>
        <v>0</v>
      </c>
      <c r="I101" s="83">
        <f ca="1">SUMIF(MAESTRO!D96:X830,B101,MAESTRO!T96:T830)</f>
        <v>0</v>
      </c>
      <c r="J101" s="83">
        <f ca="1">SUMIF(MAESTRO!D96:X830,B101,MAESTRO!V96:V830)</f>
        <v>0</v>
      </c>
      <c r="K101" s="29" t="e">
        <f t="shared" ca="1" si="6"/>
        <v>#DIV/0!</v>
      </c>
      <c r="L101" s="41"/>
      <c r="M101" s="50" t="s">
        <v>508</v>
      </c>
      <c r="N101" s="43" t="s">
        <v>509</v>
      </c>
      <c r="O101" s="47"/>
      <c r="P101" s="46">
        <f>IF(M101=[12]Hoja1!$G$251,[12]Hoja1!$E$251,"OJO")</f>
        <v>0</v>
      </c>
      <c r="Q101" s="44"/>
      <c r="R101" s="44"/>
    </row>
    <row r="102" spans="1:18" ht="39.950000000000003" customHeight="1" x14ac:dyDescent="0.25">
      <c r="A102" t="s">
        <v>625</v>
      </c>
      <c r="B102" t="str">
        <f t="shared" si="5"/>
        <v>SOC29107</v>
      </c>
      <c r="C102">
        <v>29</v>
      </c>
      <c r="D102" s="81">
        <v>2012170010107</v>
      </c>
      <c r="E102" s="81" t="s">
        <v>328</v>
      </c>
      <c r="F102" s="82" t="s">
        <v>329</v>
      </c>
      <c r="G102" s="311"/>
      <c r="H102" s="83">
        <f ca="1">SUMIF(MAESTRO!D95:X831,B102,MAESTRO!S95:S831)</f>
        <v>0</v>
      </c>
      <c r="I102" s="83">
        <f ca="1">SUMIF(MAESTRO!D97:X831,B102,MAESTRO!T97:T831)</f>
        <v>0</v>
      </c>
      <c r="J102" s="83">
        <f ca="1">SUMIF(MAESTRO!D97:X831,B102,MAESTRO!V97:V831)</f>
        <v>0</v>
      </c>
      <c r="K102" s="29" t="e">
        <f t="shared" ca="1" si="6"/>
        <v>#DIV/0!</v>
      </c>
      <c r="L102" s="41"/>
      <c r="M102" s="50" t="s">
        <v>508</v>
      </c>
      <c r="N102" s="43" t="s">
        <v>509</v>
      </c>
      <c r="O102" s="47"/>
      <c r="P102" s="46">
        <f>IF(M102=[12]Hoja1!$G$251,[12]Hoja1!$E$251,"OJO")</f>
        <v>0</v>
      </c>
      <c r="Q102" s="44"/>
      <c r="R102" s="44"/>
    </row>
    <row r="103" spans="1:18" ht="39.950000000000003" customHeight="1" x14ac:dyDescent="0.25">
      <c r="A103" t="s">
        <v>625</v>
      </c>
      <c r="B103" t="str">
        <f t="shared" si="5"/>
        <v>SOC29115</v>
      </c>
      <c r="C103">
        <v>29</v>
      </c>
      <c r="D103" s="79">
        <v>2012170010115</v>
      </c>
      <c r="E103" s="79" t="s">
        <v>330</v>
      </c>
      <c r="F103" s="78" t="s">
        <v>331</v>
      </c>
      <c r="G103" s="311"/>
      <c r="H103" s="83">
        <f ca="1">SUMIF(MAESTRO!D96:X832,B103,MAESTRO!S96:S832)</f>
        <v>0</v>
      </c>
      <c r="I103" s="83">
        <f ca="1">SUMIF(MAESTRO!D98:X832,B103,MAESTRO!T98:T832)</f>
        <v>0</v>
      </c>
      <c r="J103" s="83">
        <f ca="1">SUMIF(MAESTRO!D98:X832,B103,MAESTRO!V98:V832)</f>
        <v>0</v>
      </c>
      <c r="K103" s="29" t="e">
        <f t="shared" ca="1" si="6"/>
        <v>#DIV/0!</v>
      </c>
      <c r="L103" s="41"/>
      <c r="M103" s="50" t="s">
        <v>510</v>
      </c>
      <c r="N103" s="43" t="s">
        <v>511</v>
      </c>
      <c r="O103" s="47"/>
      <c r="P103" s="46">
        <f>IF(M103=[12]Hoja1!$G$253,[12]Hoja1!$E$253,"OJO")</f>
        <v>0</v>
      </c>
      <c r="Q103" s="44"/>
      <c r="R103" s="44"/>
    </row>
    <row r="104" spans="1:18" ht="39.950000000000003" customHeight="1" x14ac:dyDescent="0.25">
      <c r="A104" t="s">
        <v>625</v>
      </c>
      <c r="B104" t="str">
        <f t="shared" si="5"/>
        <v>SOC29111</v>
      </c>
      <c r="C104">
        <v>29</v>
      </c>
      <c r="D104" s="81">
        <v>2012170010111</v>
      </c>
      <c r="E104" s="81" t="s">
        <v>332</v>
      </c>
      <c r="F104" s="82" t="s">
        <v>333</v>
      </c>
      <c r="G104" s="311"/>
      <c r="H104" s="83">
        <f ca="1">SUMIF(MAESTRO!D97:X833,B104,MAESTRO!S97:S833)</f>
        <v>0</v>
      </c>
      <c r="I104" s="83">
        <f ca="1">SUMIF(MAESTRO!D99:X833,B104,MAESTRO!T99:T833)</f>
        <v>0</v>
      </c>
      <c r="J104" s="83">
        <f ca="1">SUMIF(MAESTRO!D99:X833,B104,MAESTRO!V99:V833)</f>
        <v>0</v>
      </c>
      <c r="K104" s="29" t="e">
        <f t="shared" ca="1" si="6"/>
        <v>#DIV/0!</v>
      </c>
      <c r="L104" s="41"/>
      <c r="M104" s="50" t="s">
        <v>512</v>
      </c>
      <c r="N104" s="43" t="s">
        <v>513</v>
      </c>
      <c r="O104" s="47"/>
      <c r="P104" s="46">
        <f>IF(M104=[12]Hoja1!$G$261,[12]Hoja1!$E$261,"OJO")</f>
        <v>4</v>
      </c>
      <c r="Q104" s="44"/>
      <c r="R104" s="44"/>
    </row>
    <row r="105" spans="1:18" ht="39.950000000000003" customHeight="1" x14ac:dyDescent="0.25">
      <c r="A105" t="s">
        <v>625</v>
      </c>
      <c r="B105" t="str">
        <f t="shared" si="5"/>
        <v>SOC29114</v>
      </c>
      <c r="C105">
        <v>29</v>
      </c>
      <c r="D105" s="79">
        <v>2012170010114</v>
      </c>
      <c r="E105" s="79" t="s">
        <v>334</v>
      </c>
      <c r="F105" s="78" t="s">
        <v>335</v>
      </c>
      <c r="G105" s="311"/>
      <c r="H105" s="83">
        <f ca="1">SUMIF(MAESTRO!D98:X834,B105,MAESTRO!S98:S834)</f>
        <v>0</v>
      </c>
      <c r="I105" s="83">
        <f ca="1">SUMIF(MAESTRO!D100:X834,B105,MAESTRO!T100:T834)</f>
        <v>0</v>
      </c>
      <c r="J105" s="83">
        <f ca="1">SUMIF(MAESTRO!D100:X834,B105,MAESTRO!V100:V834)</f>
        <v>0</v>
      </c>
      <c r="K105" s="29" t="e">
        <f t="shared" ca="1" si="6"/>
        <v>#DIV/0!</v>
      </c>
      <c r="L105" s="41"/>
      <c r="M105" s="50" t="s">
        <v>514</v>
      </c>
      <c r="N105" s="43" t="s">
        <v>515</v>
      </c>
      <c r="O105" s="47"/>
      <c r="P105" s="46">
        <f>IF(M105=[12]Hoja1!$G$267,[12]Hoja1!$E$267,"OJO")</f>
        <v>1</v>
      </c>
      <c r="Q105" s="44"/>
      <c r="R105" s="44"/>
    </row>
    <row r="106" spans="1:18" ht="39.950000000000003" customHeight="1" x14ac:dyDescent="0.25">
      <c r="A106" t="s">
        <v>625</v>
      </c>
      <c r="B106" t="str">
        <f t="shared" si="5"/>
        <v>SOC29108</v>
      </c>
      <c r="C106">
        <v>29</v>
      </c>
      <c r="D106" s="79">
        <v>2012170010108</v>
      </c>
      <c r="E106" s="79" t="s">
        <v>336</v>
      </c>
      <c r="F106" s="78" t="s">
        <v>337</v>
      </c>
      <c r="G106" s="311"/>
      <c r="H106" s="83">
        <f ca="1">SUMIF(MAESTRO!D99:X835,B106,MAESTRO!S99:S835)</f>
        <v>0</v>
      </c>
      <c r="I106" s="83">
        <f ca="1">SUMIF(MAESTRO!D101:X835,B106,MAESTRO!T101:T835)</f>
        <v>0</v>
      </c>
      <c r="J106" s="83">
        <f ca="1">SUMIF(MAESTRO!D101:X835,B106,MAESTRO!V101:V835)</f>
        <v>0</v>
      </c>
      <c r="K106" s="29" t="e">
        <f t="shared" ca="1" si="6"/>
        <v>#DIV/0!</v>
      </c>
      <c r="L106" s="41"/>
      <c r="M106" s="50" t="s">
        <v>516</v>
      </c>
      <c r="N106" s="43" t="s">
        <v>517</v>
      </c>
      <c r="O106" s="47"/>
      <c r="P106" s="46">
        <f>IF(M106=[12]Hoja1!$G$278,[12]Hoja1!$E$278,"OJO")</f>
        <v>2777</v>
      </c>
      <c r="Q106" s="44"/>
      <c r="R106" s="44"/>
    </row>
    <row r="107" spans="1:18" ht="39.950000000000003" customHeight="1" x14ac:dyDescent="0.25">
      <c r="A107" t="s">
        <v>625</v>
      </c>
      <c r="B107" t="str">
        <f t="shared" si="5"/>
        <v>SOC29116</v>
      </c>
      <c r="C107">
        <v>29</v>
      </c>
      <c r="D107" s="79">
        <v>2012170010116</v>
      </c>
      <c r="E107" s="79" t="s">
        <v>338</v>
      </c>
      <c r="F107" s="78" t="s">
        <v>339</v>
      </c>
      <c r="G107" s="311"/>
      <c r="H107" s="83">
        <f ca="1">SUMIF(MAESTRO!D100:X836,B107,MAESTRO!S100:S836)</f>
        <v>0</v>
      </c>
      <c r="I107" s="83">
        <f ca="1">SUMIF(MAESTRO!D102:X836,B107,MAESTRO!T102:T836)</f>
        <v>0</v>
      </c>
      <c r="J107" s="83">
        <f ca="1">SUMIF(MAESTRO!D102:X836,B107,MAESTRO!V102:V836)</f>
        <v>0</v>
      </c>
      <c r="K107" s="29" t="e">
        <f t="shared" ca="1" si="6"/>
        <v>#DIV/0!</v>
      </c>
      <c r="L107" s="41"/>
      <c r="M107" s="50" t="s">
        <v>524</v>
      </c>
      <c r="N107" s="43" t="s">
        <v>525</v>
      </c>
      <c r="O107" s="47"/>
      <c r="P107" s="46">
        <f>IF(M107=[12]Hoja1!$G$276,[12]Hoja1!$E$276,"OJO")</f>
        <v>231601</v>
      </c>
      <c r="Q107" s="44"/>
      <c r="R107" s="44"/>
    </row>
    <row r="108" spans="1:18" ht="39.950000000000003" customHeight="1" x14ac:dyDescent="0.25">
      <c r="A108" t="s">
        <v>625</v>
      </c>
      <c r="B108" t="str">
        <f t="shared" si="5"/>
        <v>SOC29159</v>
      </c>
      <c r="C108">
        <v>29</v>
      </c>
      <c r="D108" s="5">
        <v>2012170010159</v>
      </c>
      <c r="E108" s="6" t="s">
        <v>251</v>
      </c>
      <c r="F108" s="82" t="s">
        <v>252</v>
      </c>
      <c r="G108" s="311"/>
      <c r="H108" s="83">
        <f ca="1">SUMIF(MAESTRO!D101:X837,B108,MAESTRO!S101:S837)</f>
        <v>0</v>
      </c>
      <c r="I108" s="83">
        <f ca="1">SUMIF(MAESTRO!D103:X837,B108,MAESTRO!T103:T837)</f>
        <v>0</v>
      </c>
      <c r="J108" s="83">
        <f ca="1">SUMIF(MAESTRO!D103:X837,B108,MAESTRO!V103:V837)</f>
        <v>0</v>
      </c>
      <c r="K108" s="29" t="e">
        <f t="shared" ca="1" si="6"/>
        <v>#DIV/0!</v>
      </c>
      <c r="L108" s="41"/>
      <c r="M108" s="50" t="s">
        <v>504</v>
      </c>
      <c r="N108" s="43" t="s">
        <v>505</v>
      </c>
      <c r="O108" s="46">
        <f>+'[15]159'!$P$13</f>
        <v>25000000</v>
      </c>
      <c r="P108" s="46">
        <f>IF(M108=[12]Hoja1!$G$49,[12]Hoja1!$E$49,"OJO")</f>
        <v>100</v>
      </c>
      <c r="Q108" s="44"/>
      <c r="R108" s="44"/>
    </row>
    <row r="109" spans="1:18" ht="39.950000000000003" customHeight="1" x14ac:dyDescent="0.25">
      <c r="A109" t="s">
        <v>625</v>
      </c>
      <c r="B109" t="str">
        <f t="shared" si="5"/>
        <v>SOC29200</v>
      </c>
      <c r="C109">
        <v>29</v>
      </c>
      <c r="D109" s="5">
        <v>2012170010200</v>
      </c>
      <c r="E109" s="6">
        <v>200</v>
      </c>
      <c r="F109" s="82" t="s">
        <v>253</v>
      </c>
      <c r="G109" s="311"/>
      <c r="H109" s="83">
        <f ca="1">SUMIF(MAESTRO!D102:X838,B109,MAESTRO!S102:S838)</f>
        <v>644738312</v>
      </c>
      <c r="I109" s="83">
        <f ca="1">SUMIF(MAESTRO!D104:X838,B109,MAESTRO!T104:T838)</f>
        <v>170000000</v>
      </c>
      <c r="J109" s="83">
        <f ca="1">SUMIF(MAESTRO!D104:X838,B109,MAESTRO!V104:V838)</f>
        <v>0</v>
      </c>
      <c r="K109" s="29">
        <v>0</v>
      </c>
      <c r="L109" s="44"/>
      <c r="M109" s="50">
        <v>0</v>
      </c>
      <c r="N109" s="43">
        <v>0</v>
      </c>
      <c r="O109" s="47"/>
      <c r="P109" s="46" t="str">
        <f>IF(M109=[12]Hoja1!$G$49,[12]Hoja1!$E$49,"OJO")</f>
        <v>OJO</v>
      </c>
      <c r="Q109" s="44"/>
      <c r="R109" s="44"/>
    </row>
    <row r="110" spans="1:18" ht="39.950000000000003" customHeight="1" x14ac:dyDescent="0.25">
      <c r="A110" t="s">
        <v>626</v>
      </c>
      <c r="B110" t="str">
        <f t="shared" si="5"/>
        <v>UGR33045</v>
      </c>
      <c r="C110">
        <v>33</v>
      </c>
      <c r="D110" s="5">
        <v>2012170010045</v>
      </c>
      <c r="E110" s="6" t="s">
        <v>254</v>
      </c>
      <c r="F110" s="82" t="s">
        <v>255</v>
      </c>
      <c r="G110" s="312" t="s">
        <v>256</v>
      </c>
      <c r="H110" s="83">
        <f ca="1">SUMIF(MAESTRO!D103:X839,B110,MAESTRO!S103:S839)</f>
        <v>0</v>
      </c>
      <c r="I110" s="83">
        <f ca="1">SUMIF(MAESTRO!D105:X839,B110,MAESTRO!T105:T839)</f>
        <v>0</v>
      </c>
      <c r="J110" s="83">
        <f ca="1">SUMIF(MAESTRO!D105:X839,B110,MAESTRO!V105:V839)</f>
        <v>0</v>
      </c>
      <c r="K110" s="29" t="e">
        <f t="shared" ref="K110:K124" ca="1" si="7">+J110/I110</f>
        <v>#DIV/0!</v>
      </c>
      <c r="L110" s="41"/>
      <c r="M110" s="50" t="s">
        <v>526</v>
      </c>
      <c r="N110" s="43" t="s">
        <v>527</v>
      </c>
      <c r="O110" s="46">
        <f>+'[16]045'!$P$35</f>
        <v>148526758.375</v>
      </c>
      <c r="P110" s="46">
        <f>IF(M110=[12]Hoja1!$G$631,[12]Hoja1!$E$631,"OJO")</f>
        <v>100</v>
      </c>
      <c r="Q110" s="44"/>
      <c r="R110" s="44"/>
    </row>
    <row r="111" spans="1:18" ht="39.950000000000003" customHeight="1" x14ac:dyDescent="0.25">
      <c r="A111" t="s">
        <v>626</v>
      </c>
      <c r="B111" t="str">
        <f t="shared" si="5"/>
        <v>UGR33040</v>
      </c>
      <c r="C111">
        <v>33</v>
      </c>
      <c r="D111" s="5">
        <v>2012170010040</v>
      </c>
      <c r="E111" s="6" t="s">
        <v>257</v>
      </c>
      <c r="F111" s="82" t="s">
        <v>258</v>
      </c>
      <c r="G111" s="312"/>
      <c r="H111" s="83">
        <f ca="1">SUMIF(MAESTRO!D104:X840,B111,MAESTRO!S104:S840)</f>
        <v>0</v>
      </c>
      <c r="I111" s="83">
        <f ca="1">SUMIF(MAESTRO!D106:X840,B111,MAESTRO!T106:T840)</f>
        <v>0</v>
      </c>
      <c r="J111" s="83">
        <f ca="1">SUMIF(MAESTRO!D106:X840,B111,MAESTRO!V106:V840)</f>
        <v>0</v>
      </c>
      <c r="K111" s="29">
        <v>0</v>
      </c>
      <c r="L111" s="41"/>
      <c r="M111" s="50" t="s">
        <v>528</v>
      </c>
      <c r="N111" s="43" t="s">
        <v>529</v>
      </c>
      <c r="O111" s="46">
        <f>+'[16]040'!$P$12</f>
        <v>75000000</v>
      </c>
      <c r="P111" s="46">
        <f>IF(M111=[12]Hoja1!$G$622,[12]Hoja1!$E$622,"OJO")</f>
        <v>2</v>
      </c>
      <c r="Q111" s="44"/>
      <c r="R111" s="44"/>
    </row>
    <row r="112" spans="1:18" ht="39.950000000000003" customHeight="1" x14ac:dyDescent="0.25">
      <c r="A112" t="s">
        <v>626</v>
      </c>
      <c r="B112" t="str">
        <f t="shared" si="5"/>
        <v>UGR33038</v>
      </c>
      <c r="C112">
        <v>33</v>
      </c>
      <c r="D112" s="5">
        <v>2012170010038</v>
      </c>
      <c r="E112" s="6" t="s">
        <v>259</v>
      </c>
      <c r="F112" s="82" t="s">
        <v>260</v>
      </c>
      <c r="G112" s="312"/>
      <c r="H112" s="83">
        <f ca="1">SUMIF(MAESTRO!D105:X841,B112,MAESTRO!S105:S841)</f>
        <v>0</v>
      </c>
      <c r="I112" s="83">
        <f ca="1">SUMIF(MAESTRO!D107:X841,B112,MAESTRO!T107:T841)</f>
        <v>0</v>
      </c>
      <c r="J112" s="83">
        <f ca="1">SUMIF(MAESTRO!D107:X841,B112,MAESTRO!V107:V841)</f>
        <v>0</v>
      </c>
      <c r="K112" s="29" t="e">
        <f t="shared" ca="1" si="7"/>
        <v>#DIV/0!</v>
      </c>
      <c r="L112" s="41"/>
      <c r="M112" s="50" t="s">
        <v>530</v>
      </c>
      <c r="N112" s="43" t="s">
        <v>531</v>
      </c>
      <c r="O112" s="46">
        <f>+'[16]038'!$P$15</f>
        <v>162500000</v>
      </c>
      <c r="P112" s="46">
        <f>IF(M112=[12]Hoja1!$G$637,[12]Hoja1!$E$637,"OJO")</f>
        <v>100</v>
      </c>
      <c r="Q112" s="44"/>
      <c r="R112" s="44"/>
    </row>
    <row r="113" spans="1:18" ht="39.950000000000003" customHeight="1" x14ac:dyDescent="0.25">
      <c r="A113" t="s">
        <v>626</v>
      </c>
      <c r="B113" t="str">
        <f t="shared" si="5"/>
        <v>UGR33039</v>
      </c>
      <c r="C113">
        <v>33</v>
      </c>
      <c r="D113" s="5">
        <v>2012170010039</v>
      </c>
      <c r="E113" s="6" t="s">
        <v>261</v>
      </c>
      <c r="F113" s="82" t="s">
        <v>262</v>
      </c>
      <c r="G113" s="312"/>
      <c r="H113" s="83">
        <f ca="1">SUMIF(MAESTRO!D106:X842,B113,MAESTRO!S106:S842)</f>
        <v>0</v>
      </c>
      <c r="I113" s="83">
        <f ca="1">SUMIF(MAESTRO!D108:X842,B113,MAESTRO!T108:T842)</f>
        <v>0</v>
      </c>
      <c r="J113" s="83">
        <f ca="1">SUMIF(MAESTRO!D108:X842,B113,MAESTRO!V108:V842)</f>
        <v>0</v>
      </c>
      <c r="K113" s="29" t="e">
        <f t="shared" ca="1" si="7"/>
        <v>#DIV/0!</v>
      </c>
      <c r="L113" s="41"/>
      <c r="M113" s="50" t="s">
        <v>532</v>
      </c>
      <c r="N113" s="43" t="s">
        <v>533</v>
      </c>
      <c r="O113" s="46">
        <f>+'[16]039'!$P$12</f>
        <v>0</v>
      </c>
      <c r="P113" s="46">
        <f>IF(M113=[12]Hoja1!$G$641,[12]Hoja1!$E$641,"OJO")</f>
        <v>4</v>
      </c>
      <c r="Q113" s="44"/>
      <c r="R113" s="44"/>
    </row>
    <row r="114" spans="1:18" ht="39.950000000000003" customHeight="1" x14ac:dyDescent="0.25">
      <c r="A114" t="s">
        <v>626</v>
      </c>
      <c r="B114" t="str">
        <f t="shared" si="5"/>
        <v>UGR33044</v>
      </c>
      <c r="C114">
        <v>33</v>
      </c>
      <c r="D114" s="75">
        <v>2012170010044</v>
      </c>
      <c r="E114" s="77" t="s">
        <v>263</v>
      </c>
      <c r="F114" s="78" t="s">
        <v>264</v>
      </c>
      <c r="G114" s="312"/>
      <c r="H114" s="83">
        <f ca="1">SUMIF(MAESTRO!D107:X843,B114,MAESTRO!S107:S843)</f>
        <v>0</v>
      </c>
      <c r="I114" s="83">
        <f ca="1">SUMIF(MAESTRO!D109:X843,B114,MAESTRO!T109:T843)</f>
        <v>0</v>
      </c>
      <c r="J114" s="83">
        <f ca="1">SUMIF(MAESTRO!D109:X843,B114,MAESTRO!V109:V843)</f>
        <v>0</v>
      </c>
      <c r="K114" s="29" t="e">
        <f t="shared" ca="1" si="7"/>
        <v>#DIV/0!</v>
      </c>
      <c r="L114" s="41"/>
      <c r="M114" s="50" t="s">
        <v>534</v>
      </c>
      <c r="N114" s="43" t="s">
        <v>535</v>
      </c>
      <c r="O114" s="46">
        <f>+'[16]044'!$P$16</f>
        <v>68000000</v>
      </c>
      <c r="P114" s="46">
        <f>IF(M114=[12]Hoja1!$G$624,[12]Hoja1!$E$624,"OJO")</f>
        <v>811320754716981</v>
      </c>
      <c r="Q114" s="44"/>
      <c r="R114" s="44"/>
    </row>
    <row r="115" spans="1:18" ht="39" customHeight="1" x14ac:dyDescent="0.25">
      <c r="A115" t="s">
        <v>626</v>
      </c>
      <c r="B115" t="str">
        <f t="shared" si="5"/>
        <v>UGR33047</v>
      </c>
      <c r="C115">
        <v>33</v>
      </c>
      <c r="D115" s="5">
        <v>2012170010047</v>
      </c>
      <c r="E115" s="6" t="s">
        <v>265</v>
      </c>
      <c r="F115" s="82" t="s">
        <v>266</v>
      </c>
      <c r="G115" s="312"/>
      <c r="H115" s="83">
        <f ca="1">SUMIF(MAESTRO!D108:X844,B115,MAESTRO!S108:S844)</f>
        <v>0</v>
      </c>
      <c r="I115" s="83">
        <f ca="1">SUMIF(MAESTRO!D110:X844,B115,MAESTRO!T110:T844)</f>
        <v>0</v>
      </c>
      <c r="J115" s="83">
        <f ca="1">SUMIF(MAESTRO!D110:X844,B115,MAESTRO!V110:V844)</f>
        <v>0</v>
      </c>
      <c r="K115" s="29" t="e">
        <f t="shared" ca="1" si="7"/>
        <v>#DIV/0!</v>
      </c>
      <c r="L115" s="41"/>
      <c r="M115" s="50" t="s">
        <v>526</v>
      </c>
      <c r="N115" s="43" t="s">
        <v>527</v>
      </c>
      <c r="O115" s="46">
        <f>+'[16]47-Atenc. Emerg'!$P$19</f>
        <v>452289076.625</v>
      </c>
      <c r="P115" s="46">
        <f>IF(M115=[12]Hoja1!$G$631,[12]Hoja1!$E$631,"OJO")</f>
        <v>100</v>
      </c>
      <c r="Q115" s="44"/>
      <c r="R115" s="44"/>
    </row>
    <row r="116" spans="1:18" ht="39.950000000000003" customHeight="1" x14ac:dyDescent="0.25">
      <c r="A116" t="s">
        <v>627</v>
      </c>
      <c r="B116" t="str">
        <f t="shared" si="5"/>
        <v>STC35011</v>
      </c>
      <c r="C116">
        <v>35</v>
      </c>
      <c r="D116" s="75">
        <v>2012170010011</v>
      </c>
      <c r="E116" s="77" t="s">
        <v>267</v>
      </c>
      <c r="F116" s="78" t="s">
        <v>268</v>
      </c>
      <c r="G116" s="309" t="s">
        <v>269</v>
      </c>
      <c r="H116" s="83">
        <f ca="1">SUMIF(MAESTRO!D109:X845,B116,MAESTRO!S109:S845)</f>
        <v>0</v>
      </c>
      <c r="I116" s="83">
        <f ca="1">SUMIF(MAESTRO!D111:X845,B116,MAESTRO!T111:T845)</f>
        <v>0</v>
      </c>
      <c r="J116" s="83">
        <f ca="1">SUMIF(MAESTRO!D111:X845,B116,MAESTRO!V111:V845)</f>
        <v>0</v>
      </c>
      <c r="K116" s="29" t="e">
        <f t="shared" ca="1" si="7"/>
        <v>#DIV/0!</v>
      </c>
      <c r="L116" s="41"/>
      <c r="M116" s="50" t="s">
        <v>536</v>
      </c>
      <c r="N116" s="43" t="s">
        <v>537</v>
      </c>
      <c r="O116" s="46">
        <f>+'[17]PROYECTO 11'!$P$17</f>
        <v>20000000</v>
      </c>
      <c r="P116" s="46">
        <f>IF(M116=[12]Hoja1!$G$2,[12]Hoja1!$E$2,"OJO")</f>
        <v>0</v>
      </c>
      <c r="Q116" s="44"/>
      <c r="R116" s="44"/>
    </row>
    <row r="117" spans="1:18" ht="39.950000000000003" customHeight="1" x14ac:dyDescent="0.25">
      <c r="A117" t="s">
        <v>627</v>
      </c>
      <c r="B117" t="str">
        <f t="shared" si="5"/>
        <v>STC35031</v>
      </c>
      <c r="C117">
        <v>35</v>
      </c>
      <c r="D117" s="75">
        <v>2012170010031</v>
      </c>
      <c r="E117" s="77" t="s">
        <v>246</v>
      </c>
      <c r="F117" s="78" t="s">
        <v>247</v>
      </c>
      <c r="G117" s="309"/>
      <c r="H117" s="83">
        <f ca="1">SUMIF(MAESTRO!D110:X846,B117,MAESTRO!S110:S846)</f>
        <v>0</v>
      </c>
      <c r="I117" s="83">
        <f ca="1">SUMIF(MAESTRO!D112:X846,B117,MAESTRO!T112:T846)</f>
        <v>0</v>
      </c>
      <c r="J117" s="83">
        <f ca="1">SUMIF(MAESTRO!D112:X846,B117,MAESTRO!V112:V846)</f>
        <v>0</v>
      </c>
      <c r="K117" s="29" t="e">
        <f t="shared" ca="1" si="7"/>
        <v>#DIV/0!</v>
      </c>
      <c r="L117" s="41"/>
      <c r="M117" s="50" t="s">
        <v>500</v>
      </c>
      <c r="N117" s="43" t="s">
        <v>501</v>
      </c>
      <c r="O117" s="47"/>
      <c r="P117" s="46">
        <f>IF(M117=[12]Hoja1!$G$45,[12]Hoja1!$E$45,"OJO")</f>
        <v>0</v>
      </c>
      <c r="Q117" s="44"/>
      <c r="R117" s="44"/>
    </row>
    <row r="118" spans="1:18" ht="77.25" customHeight="1" x14ac:dyDescent="0.25">
      <c r="A118" t="s">
        <v>627</v>
      </c>
      <c r="B118" t="str">
        <f t="shared" si="5"/>
        <v>STC35013</v>
      </c>
      <c r="C118">
        <v>35</v>
      </c>
      <c r="D118" s="75">
        <v>2012170010013</v>
      </c>
      <c r="E118" s="77" t="s">
        <v>270</v>
      </c>
      <c r="F118" s="78" t="s">
        <v>271</v>
      </c>
      <c r="G118" s="309"/>
      <c r="H118" s="83">
        <f ca="1">SUMIF(MAESTRO!D111:X847,B118,MAESTRO!S111:S847)</f>
        <v>25000000</v>
      </c>
      <c r="I118" s="83">
        <f ca="1">SUMIF(MAESTRO!D113:X847,B118,MAESTRO!T113:T847)</f>
        <v>0</v>
      </c>
      <c r="J118" s="83">
        <f ca="1">SUMIF(MAESTRO!D113:X847,B118,MAESTRO!V113:V847)</f>
        <v>0</v>
      </c>
      <c r="K118" s="29" t="e">
        <f t="shared" ca="1" si="7"/>
        <v>#DIV/0!</v>
      </c>
      <c r="L118" s="41"/>
      <c r="M118" s="51" t="s">
        <v>538</v>
      </c>
      <c r="N118" s="43" t="s">
        <v>539</v>
      </c>
      <c r="O118" s="46">
        <f>+'[17]PROYECTO 13'!$P$41</f>
        <v>620000000</v>
      </c>
      <c r="P118" s="46" t="str">
        <f>IF(M118=[12]Hoja1!$G$6,[12]Hoja1!$E$6,"OJO")</f>
        <v>OJO</v>
      </c>
      <c r="Q118" s="44"/>
      <c r="R118" s="44"/>
    </row>
    <row r="119" spans="1:18" ht="39.950000000000003" customHeight="1" x14ac:dyDescent="0.25">
      <c r="A119" t="s">
        <v>627</v>
      </c>
      <c r="B119" t="str">
        <f t="shared" si="5"/>
        <v>STC35012</v>
      </c>
      <c r="C119">
        <v>35</v>
      </c>
      <c r="D119" s="5">
        <v>2012170010012</v>
      </c>
      <c r="E119" s="6" t="s">
        <v>272</v>
      </c>
      <c r="F119" s="82" t="s">
        <v>273</v>
      </c>
      <c r="G119" s="309"/>
      <c r="H119" s="83">
        <f ca="1">SUMIF(MAESTRO!D112:X848,B119,MAESTRO!S112:S848)</f>
        <v>0</v>
      </c>
      <c r="I119" s="83">
        <f ca="1">SUMIF(MAESTRO!D114:X848,B119,MAESTRO!T114:T848)</f>
        <v>0</v>
      </c>
      <c r="J119" s="83">
        <f ca="1">SUMIF(MAESTRO!D114:X848,B119,MAESTRO!V114:V848)</f>
        <v>0</v>
      </c>
      <c r="K119" s="29" t="e">
        <f t="shared" ca="1" si="7"/>
        <v>#DIV/0!</v>
      </c>
      <c r="L119" s="41"/>
      <c r="M119" s="50" t="s">
        <v>540</v>
      </c>
      <c r="N119" s="43" t="s">
        <v>541</v>
      </c>
      <c r="O119" s="46">
        <f>+'[17]PROYECTO 12'!$P$56</f>
        <v>22500000</v>
      </c>
      <c r="P119" s="46">
        <f>IF(M119=[12]Hoja1!$G$22,[12]Hoja1!$E$22,"OJO")</f>
        <v>0</v>
      </c>
      <c r="Q119" s="44"/>
      <c r="R119" s="44"/>
    </row>
    <row r="120" spans="1:18" ht="39.950000000000003" customHeight="1" x14ac:dyDescent="0.25">
      <c r="A120" t="s">
        <v>628</v>
      </c>
      <c r="B120" t="str">
        <f t="shared" si="5"/>
        <v>DEP36033</v>
      </c>
      <c r="C120">
        <v>36</v>
      </c>
      <c r="D120" s="39" t="s">
        <v>274</v>
      </c>
      <c r="E120" s="77" t="s">
        <v>275</v>
      </c>
      <c r="F120" s="78" t="s">
        <v>276</v>
      </c>
      <c r="G120" s="313" t="s">
        <v>277</v>
      </c>
      <c r="H120" s="83">
        <f ca="1">SUMIF(MAESTRO!D113:X849,B120,MAESTRO!S113:S849)</f>
        <v>0</v>
      </c>
      <c r="I120" s="83">
        <f ca="1">SUMIF(MAESTRO!D115:X849,B120,MAESTRO!T115:T849)</f>
        <v>0</v>
      </c>
      <c r="J120" s="83">
        <f ca="1">SUMIF(MAESTRO!D115:X849,B120,MAESTRO!V115:V849)</f>
        <v>0</v>
      </c>
      <c r="K120" s="29" t="e">
        <f t="shared" ca="1" si="7"/>
        <v>#DIV/0!</v>
      </c>
      <c r="L120" s="44"/>
      <c r="M120" s="50">
        <v>0</v>
      </c>
      <c r="N120" s="43">
        <v>0</v>
      </c>
      <c r="O120" s="46">
        <f>+'[18]033'!$P$25</f>
        <v>236000000</v>
      </c>
      <c r="P120" s="46" t="str">
        <f>IF(M120=[12]Hoja1!$G$22,[12]Hoja1!$E$22,"OJO")</f>
        <v>OJO</v>
      </c>
      <c r="Q120" s="44"/>
      <c r="R120" s="44"/>
    </row>
    <row r="121" spans="1:18" ht="39.950000000000003" customHeight="1" x14ac:dyDescent="0.25">
      <c r="A121" t="s">
        <v>628</v>
      </c>
      <c r="B121" t="str">
        <f t="shared" si="5"/>
        <v>DEP36034</v>
      </c>
      <c r="C121">
        <v>36</v>
      </c>
      <c r="D121" s="39" t="s">
        <v>278</v>
      </c>
      <c r="E121" s="77" t="s">
        <v>279</v>
      </c>
      <c r="F121" s="78" t="s">
        <v>280</v>
      </c>
      <c r="G121" s="313"/>
      <c r="H121" s="83">
        <f ca="1">SUMIF(MAESTRO!D114:X850,B121,MAESTRO!S114:S850)</f>
        <v>2510655614</v>
      </c>
      <c r="I121" s="83">
        <f ca="1">SUMIF(MAESTRO!D116:X850,B121,MAESTRO!T116:T850)</f>
        <v>2042458736</v>
      </c>
      <c r="J121" s="83">
        <f ca="1">SUMIF(MAESTRO!D116:X850,B121,MAESTRO!V116:V850)</f>
        <v>356598293</v>
      </c>
      <c r="K121" s="29">
        <f t="shared" ca="1" si="7"/>
        <v>0.17459265478154562</v>
      </c>
      <c r="L121" s="44"/>
      <c r="M121" s="50">
        <v>0</v>
      </c>
      <c r="N121" s="43">
        <v>0</v>
      </c>
      <c r="O121" s="46">
        <f>+'[18]034'!$P$20</f>
        <v>139783000</v>
      </c>
      <c r="P121" s="46" t="str">
        <f>IF(M121=[12]Hoja1!$G$22,[12]Hoja1!$E$22,"OJO")</f>
        <v>OJO</v>
      </c>
      <c r="Q121" s="44"/>
      <c r="R121" s="44"/>
    </row>
    <row r="122" spans="1:18" ht="39.950000000000003" customHeight="1" x14ac:dyDescent="0.25">
      <c r="A122" t="s">
        <v>628</v>
      </c>
      <c r="B122" t="str">
        <f t="shared" si="5"/>
        <v>DEP36037</v>
      </c>
      <c r="C122">
        <v>36</v>
      </c>
      <c r="D122" s="75">
        <v>2012170010037</v>
      </c>
      <c r="E122" s="77" t="s">
        <v>163</v>
      </c>
      <c r="F122" s="78" t="s">
        <v>164</v>
      </c>
      <c r="G122" s="313"/>
      <c r="H122" s="83">
        <f ca="1">SUMIF(MAESTRO!D115:X851,B122,MAESTRO!S115:S851)</f>
        <v>0</v>
      </c>
      <c r="I122" s="83">
        <f ca="1">SUMIF(MAESTRO!D117:X851,B122,MAESTRO!T117:T851)</f>
        <v>0</v>
      </c>
      <c r="J122" s="83">
        <f ca="1">SUMIF(MAESTRO!D117:X851,B122,MAESTRO!V117:V851)</f>
        <v>0</v>
      </c>
      <c r="K122" s="29">
        <v>0</v>
      </c>
      <c r="L122" s="41"/>
      <c r="M122" s="50" t="s">
        <v>434</v>
      </c>
      <c r="N122" s="43" t="s">
        <v>435</v>
      </c>
      <c r="O122" s="46">
        <f>+'[18]037'!$P$19</f>
        <v>160000000</v>
      </c>
      <c r="P122" s="46">
        <f>IF(M122=[12]Hoja1!$G$289,[12]Hoja1!$E$289,"OJO")</f>
        <v>0</v>
      </c>
      <c r="Q122" s="44"/>
      <c r="R122" s="44"/>
    </row>
    <row r="123" spans="1:18" ht="39.950000000000003" customHeight="1" x14ac:dyDescent="0.25">
      <c r="A123" t="s">
        <v>628</v>
      </c>
      <c r="B123" t="str">
        <f t="shared" si="5"/>
        <v>DEP36035</v>
      </c>
      <c r="C123">
        <v>36</v>
      </c>
      <c r="D123" s="39" t="s">
        <v>281</v>
      </c>
      <c r="E123" s="77" t="s">
        <v>282</v>
      </c>
      <c r="F123" s="78" t="s">
        <v>283</v>
      </c>
      <c r="G123" s="313"/>
      <c r="H123" s="83">
        <f ca="1">SUMIF(MAESTRO!D116:X852,B123,MAESTRO!S116:S852)</f>
        <v>5375609183</v>
      </c>
      <c r="I123" s="83">
        <f ca="1">SUMIF(MAESTRO!D118:X852,B123,MAESTRO!T118:T852)</f>
        <v>1759645418.8</v>
      </c>
      <c r="J123" s="83">
        <f ca="1">SUMIF(MAESTRO!D118:X852,B123,MAESTRO!V118:V852)</f>
        <v>202203319</v>
      </c>
      <c r="K123" s="29">
        <f t="shared" ca="1" si="7"/>
        <v>0.1149114002398811</v>
      </c>
      <c r="L123" s="44"/>
      <c r="M123" s="50">
        <v>0</v>
      </c>
      <c r="N123" s="43">
        <v>0</v>
      </c>
      <c r="O123" s="46">
        <f>+'[18]035'!$P$20</f>
        <v>595000000</v>
      </c>
      <c r="P123" s="46" t="str">
        <f>IF(M123=[12]Hoja1!$G$289,[12]Hoja1!$E$289,"OJO")</f>
        <v>OJO</v>
      </c>
      <c r="Q123" s="44"/>
      <c r="R123" s="44"/>
    </row>
    <row r="124" spans="1:18" ht="39.950000000000003" customHeight="1" x14ac:dyDescent="0.25">
      <c r="A124" t="s">
        <v>628</v>
      </c>
      <c r="B124" t="str">
        <f t="shared" si="5"/>
        <v>DEP36036</v>
      </c>
      <c r="C124">
        <v>36</v>
      </c>
      <c r="D124" s="39" t="s">
        <v>284</v>
      </c>
      <c r="E124" s="101" t="s">
        <v>285</v>
      </c>
      <c r="F124" s="78" t="s">
        <v>286</v>
      </c>
      <c r="G124" s="313"/>
      <c r="H124" s="83">
        <f ca="1">SUMIF(MAESTRO!D117:X853,B124,MAESTRO!S117:S853)</f>
        <v>0</v>
      </c>
      <c r="I124" s="83">
        <f ca="1">SUMIF(MAESTRO!D119:X853,B124,MAESTRO!T119:T853)</f>
        <v>0</v>
      </c>
      <c r="J124" s="83">
        <f ca="1">SUMIF(MAESTRO!D119:X853,B124,MAESTRO!V119:V853)</f>
        <v>0</v>
      </c>
      <c r="K124" s="29" t="e">
        <f t="shared" ca="1" si="7"/>
        <v>#DIV/0!</v>
      </c>
      <c r="L124" s="44"/>
      <c r="M124" s="50">
        <v>0</v>
      </c>
      <c r="N124" s="43">
        <v>0</v>
      </c>
      <c r="O124" s="46">
        <f>+'[18]036'!$P$21</f>
        <v>290000000</v>
      </c>
      <c r="P124" s="46" t="str">
        <f>IF(M124=[12]Hoja1!$G$289,[12]Hoja1!$E$289,"OJO")</f>
        <v>OJO</v>
      </c>
      <c r="Q124" s="44"/>
      <c r="R124" s="44"/>
    </row>
    <row r="125" spans="1:18" ht="39.950000000000003" customHeight="1" x14ac:dyDescent="0.25">
      <c r="A125" t="s">
        <v>629</v>
      </c>
      <c r="B125" s="44" t="str">
        <f t="shared" si="5"/>
        <v>SAL41058</v>
      </c>
      <c r="C125" s="44">
        <v>41</v>
      </c>
      <c r="D125" s="81">
        <v>2012170010058</v>
      </c>
      <c r="E125" s="81" t="s">
        <v>287</v>
      </c>
      <c r="F125" s="82" t="s">
        <v>288</v>
      </c>
      <c r="G125" s="309" t="s">
        <v>289</v>
      </c>
      <c r="H125" s="83">
        <f ca="1">SUMIF(MAESTRO!D118:X854,B125,MAESTRO!S118:S854)</f>
        <v>0</v>
      </c>
      <c r="I125" s="83">
        <f ca="1">SUMIF(MAESTRO!D120:X854,B125,MAESTRO!T120:T854)</f>
        <v>0</v>
      </c>
      <c r="J125" s="83">
        <f ca="1">SUMIF(MAESTRO!D120:X854,B125,MAESTRO!V120:V854)</f>
        <v>0</v>
      </c>
      <c r="K125" s="29" t="e">
        <f ca="1">+J125/I125</f>
        <v>#DIV/0!</v>
      </c>
      <c r="L125" s="41"/>
      <c r="M125" s="50" t="s">
        <v>542</v>
      </c>
      <c r="N125" s="43" t="s">
        <v>543</v>
      </c>
      <c r="O125" s="46">
        <f>+'[19]2012170010058'!$P$37</f>
        <v>18127701125.5</v>
      </c>
      <c r="P125" s="46">
        <f>IF(M125=[12]Hoja1!$G$129,[12]Hoja1!$E$129,"OJO")</f>
        <v>970958562827449</v>
      </c>
      <c r="Q125" s="44"/>
      <c r="R125" s="44"/>
    </row>
    <row r="126" spans="1:18" ht="39.950000000000003" customHeight="1" x14ac:dyDescent="0.25">
      <c r="A126" t="s">
        <v>629</v>
      </c>
      <c r="B126" t="str">
        <f t="shared" si="5"/>
        <v>SAL42054</v>
      </c>
      <c r="C126">
        <v>42</v>
      </c>
      <c r="D126" s="76">
        <v>2012170010054</v>
      </c>
      <c r="E126" s="80" t="s">
        <v>290</v>
      </c>
      <c r="F126" s="80" t="s">
        <v>291</v>
      </c>
      <c r="G126" s="309"/>
      <c r="H126" s="83">
        <f ca="1">SUMIF(MAESTRO!D119:X855,B126,MAESTRO!S119:S855)</f>
        <v>0</v>
      </c>
      <c r="I126" s="83">
        <f ca="1">SUMIF(MAESTRO!D121:X855,B126,MAESTRO!T121:T855)</f>
        <v>0</v>
      </c>
      <c r="J126" s="83">
        <f ca="1">SUMIF(MAESTRO!D121:X855,B126,MAESTRO!V121:V855)</f>
        <v>0</v>
      </c>
      <c r="K126" s="29" t="e">
        <f t="shared" ref="K126:K148" ca="1" si="8">+J126/I126</f>
        <v>#DIV/0!</v>
      </c>
      <c r="L126" s="41"/>
      <c r="M126" s="50" t="s">
        <v>544</v>
      </c>
      <c r="N126" s="43" t="s">
        <v>545</v>
      </c>
      <c r="O126" s="46">
        <f>+'[19]2012170010054'!$P$77</f>
        <v>8888888.8888888881</v>
      </c>
      <c r="P126" s="46">
        <f>IF(M126=[12]Hoja1!$G$206,[12]Hoja1!$E$206,"OJO")</f>
        <v>100</v>
      </c>
      <c r="Q126" s="44"/>
      <c r="R126" s="44"/>
    </row>
    <row r="127" spans="1:18" ht="39.950000000000003" customHeight="1" x14ac:dyDescent="0.25">
      <c r="A127" t="s">
        <v>629</v>
      </c>
      <c r="B127" t="str">
        <f t="shared" si="5"/>
        <v>SAL42071</v>
      </c>
      <c r="C127">
        <v>42</v>
      </c>
      <c r="D127" s="75">
        <v>2012170010071</v>
      </c>
      <c r="E127" s="16" t="s">
        <v>292</v>
      </c>
      <c r="F127" s="78" t="s">
        <v>293</v>
      </c>
      <c r="G127" s="309"/>
      <c r="H127" s="83">
        <f ca="1">SUMIF(MAESTRO!D120:X856,B127,MAESTRO!S120:S856)</f>
        <v>0</v>
      </c>
      <c r="I127" s="83">
        <f ca="1">SUMIF(MAESTRO!D122:X856,B127,MAESTRO!T122:T856)</f>
        <v>0</v>
      </c>
      <c r="J127" s="83">
        <f ca="1">SUMIF(MAESTRO!D122:X856,B127,MAESTRO!V122:V856)</f>
        <v>0</v>
      </c>
      <c r="K127" s="29" t="e">
        <f t="shared" ca="1" si="8"/>
        <v>#DIV/0!</v>
      </c>
      <c r="L127" s="41"/>
      <c r="M127" s="50" t="s">
        <v>546</v>
      </c>
      <c r="N127" s="43" t="s">
        <v>547</v>
      </c>
      <c r="O127" s="46">
        <f>+'[19]2012170010071'!$P$12</f>
        <v>125000000</v>
      </c>
      <c r="P127" s="46">
        <f>IF(M127=[12]Hoja1!$G$135,[12]Hoja1!$E$135,"OJO")</f>
        <v>0</v>
      </c>
      <c r="Q127" s="44"/>
      <c r="R127" s="44"/>
    </row>
    <row r="128" spans="1:18" ht="39.950000000000003" customHeight="1" x14ac:dyDescent="0.25">
      <c r="A128" t="s">
        <v>629</v>
      </c>
      <c r="B128" t="str">
        <f t="shared" si="5"/>
        <v>SAL43058</v>
      </c>
      <c r="C128">
        <v>43</v>
      </c>
      <c r="D128" s="75">
        <v>2012170010058</v>
      </c>
      <c r="E128" s="79" t="s">
        <v>287</v>
      </c>
      <c r="F128" s="78" t="s">
        <v>288</v>
      </c>
      <c r="G128" s="309"/>
      <c r="H128" s="83">
        <f ca="1">SUMIF(MAESTRO!D121:X857,B128,MAESTRO!S121:S857)</f>
        <v>0</v>
      </c>
      <c r="I128" s="83">
        <f ca="1">SUMIF(MAESTRO!D123:X857,B128,MAESTRO!T123:T857)</f>
        <v>0</v>
      </c>
      <c r="J128" s="83">
        <f ca="1">SUMIF(MAESTRO!D123:X857,B128,MAESTRO!V123:V857)</f>
        <v>0</v>
      </c>
      <c r="K128" s="29" t="e">
        <f t="shared" ca="1" si="8"/>
        <v>#DIV/0!</v>
      </c>
      <c r="L128" s="41"/>
      <c r="M128" s="50" t="s">
        <v>542</v>
      </c>
      <c r="N128" s="43" t="s">
        <v>543</v>
      </c>
      <c r="O128" s="46">
        <f>+'[19]2012170010058'!$P$37</f>
        <v>18127701125.5</v>
      </c>
      <c r="P128" s="46">
        <f>IF(M128=[12]Hoja1!$G$129,[12]Hoja1!$E$129,"OJO")</f>
        <v>970958562827449</v>
      </c>
      <c r="Q128" s="44"/>
      <c r="R128" s="44"/>
    </row>
    <row r="129" spans="1:18" ht="39.950000000000003" customHeight="1" x14ac:dyDescent="0.25">
      <c r="A129" t="s">
        <v>629</v>
      </c>
      <c r="B129" t="str">
        <f t="shared" si="5"/>
        <v>SAL42061</v>
      </c>
      <c r="C129">
        <v>42</v>
      </c>
      <c r="D129" s="5">
        <v>2012170010061</v>
      </c>
      <c r="E129" s="17" t="s">
        <v>294</v>
      </c>
      <c r="F129" s="81" t="s">
        <v>295</v>
      </c>
      <c r="G129" s="309"/>
      <c r="H129" s="83">
        <f ca="1">SUMIF(MAESTRO!D122:X858,B129,MAESTRO!S122:S858)</f>
        <v>0</v>
      </c>
      <c r="I129" s="83">
        <f ca="1">SUMIF(MAESTRO!D124:X858,B129,MAESTRO!T124:T858)</f>
        <v>0</v>
      </c>
      <c r="J129" s="83">
        <f ca="1">SUMIF(MAESTRO!D124:X858,B129,MAESTRO!V124:V858)</f>
        <v>0</v>
      </c>
      <c r="K129" s="29" t="e">
        <f t="shared" ca="1" si="8"/>
        <v>#DIV/0!</v>
      </c>
      <c r="L129" s="41"/>
      <c r="M129" s="50" t="s">
        <v>548</v>
      </c>
      <c r="N129" s="43" t="s">
        <v>549</v>
      </c>
      <c r="O129" s="46">
        <f>+'[19]2012170010061'!$P$14</f>
        <v>16250000</v>
      </c>
      <c r="P129" s="46">
        <f>IF(M129=[12]Hoja1!$G$140,[12]Hoja1!$E$140,"OJO")</f>
        <v>100</v>
      </c>
      <c r="Q129" s="44"/>
      <c r="R129" s="44"/>
    </row>
    <row r="130" spans="1:18" ht="39.950000000000003" customHeight="1" x14ac:dyDescent="0.25">
      <c r="A130" t="s">
        <v>629</v>
      </c>
      <c r="B130" t="str">
        <f t="shared" si="5"/>
        <v>SAL42062</v>
      </c>
      <c r="C130">
        <v>42</v>
      </c>
      <c r="D130" s="5">
        <v>2012170010062</v>
      </c>
      <c r="E130" s="25" t="s">
        <v>602</v>
      </c>
      <c r="F130" s="81" t="s">
        <v>603</v>
      </c>
      <c r="G130" s="309"/>
      <c r="H130" s="83">
        <f ca="1">SUMIF(MAESTRO!D123:X859,B130,MAESTRO!S123:S859)</f>
        <v>0</v>
      </c>
      <c r="I130" s="83">
        <f ca="1">SUMIF(MAESTRO!D125:X859,B130,MAESTRO!T125:T859)</f>
        <v>0</v>
      </c>
      <c r="J130" s="83">
        <f ca="1">SUMIF(MAESTRO!D125:X859,B130,MAESTRO!V125:V859)</f>
        <v>0</v>
      </c>
      <c r="K130" s="29" t="e">
        <f t="shared" ca="1" si="8"/>
        <v>#DIV/0!</v>
      </c>
      <c r="L130" s="41"/>
      <c r="M130" s="50"/>
      <c r="N130" s="43"/>
      <c r="O130" s="46"/>
      <c r="P130" s="46"/>
      <c r="Q130" s="44"/>
      <c r="R130" s="44"/>
    </row>
    <row r="131" spans="1:18" ht="39.950000000000003" customHeight="1" x14ac:dyDescent="0.25">
      <c r="A131" t="s">
        <v>629</v>
      </c>
      <c r="B131" t="str">
        <f t="shared" si="5"/>
        <v>SAL42063</v>
      </c>
      <c r="C131">
        <v>42</v>
      </c>
      <c r="D131" s="5">
        <v>2012170010063</v>
      </c>
      <c r="E131" s="17" t="s">
        <v>296</v>
      </c>
      <c r="F131" s="81" t="s">
        <v>297</v>
      </c>
      <c r="G131" s="309"/>
      <c r="H131" s="83">
        <f ca="1">SUMIF(MAESTRO!D124:X860,B131,MAESTRO!S124:S860)</f>
        <v>0</v>
      </c>
      <c r="I131" s="83">
        <f ca="1">SUMIF(MAESTRO!D126:X860,B131,MAESTRO!T126:T860)</f>
        <v>0</v>
      </c>
      <c r="J131" s="83">
        <f ca="1">SUMIF(MAESTRO!D126:X860,B131,MAESTRO!V126:V860)</f>
        <v>0</v>
      </c>
      <c r="K131" s="29" t="e">
        <f t="shared" ca="1" si="8"/>
        <v>#DIV/0!</v>
      </c>
      <c r="L131" s="44"/>
      <c r="M131" s="50">
        <v>0</v>
      </c>
      <c r="N131" s="43">
        <v>0</v>
      </c>
      <c r="O131" s="46">
        <f>+'[19]2012170010063'!$P$15</f>
        <v>10000000</v>
      </c>
      <c r="P131" s="46" t="str">
        <f>IF(M131=[12]Hoja1!$G$140,[12]Hoja1!$E$140,"OJO")</f>
        <v>OJO</v>
      </c>
      <c r="Q131" s="44"/>
      <c r="R131" s="44"/>
    </row>
    <row r="132" spans="1:18" ht="39.950000000000003" customHeight="1" x14ac:dyDescent="0.25">
      <c r="A132" t="s">
        <v>629</v>
      </c>
      <c r="B132" t="str">
        <f t="shared" si="5"/>
        <v>SAL42053</v>
      </c>
      <c r="C132">
        <v>42</v>
      </c>
      <c r="D132" s="75">
        <v>2012170010053</v>
      </c>
      <c r="E132" s="79" t="s">
        <v>298</v>
      </c>
      <c r="F132" s="79" t="s">
        <v>299</v>
      </c>
      <c r="G132" s="309"/>
      <c r="H132" s="83">
        <f ca="1">SUMIF(MAESTRO!D125:X861,B132,MAESTRO!S125:S861)</f>
        <v>0</v>
      </c>
      <c r="I132" s="83">
        <f ca="1">SUMIF(MAESTRO!D127:X861,B132,MAESTRO!T127:T861)</f>
        <v>0</v>
      </c>
      <c r="J132" s="83">
        <f ca="1">SUMIF(MAESTRO!D127:X861,B132,MAESTRO!V127:V861)</f>
        <v>0</v>
      </c>
      <c r="K132" s="29">
        <v>0</v>
      </c>
      <c r="L132" s="41"/>
      <c r="M132" s="50" t="s">
        <v>550</v>
      </c>
      <c r="N132" s="43" t="s">
        <v>551</v>
      </c>
      <c r="O132" s="46">
        <f>+'[19]2012170010053'!$P$13</f>
        <v>16750000</v>
      </c>
      <c r="P132" s="46">
        <f>IF(M132=[12]Hoja1!$G$147,[12]Hoja1!$E$147,"OJO")</f>
        <v>942028985507246</v>
      </c>
      <c r="Q132" s="44"/>
      <c r="R132" s="44"/>
    </row>
    <row r="133" spans="1:18" ht="39.950000000000003" customHeight="1" x14ac:dyDescent="0.25">
      <c r="A133" t="s">
        <v>629</v>
      </c>
      <c r="B133" t="str">
        <f t="shared" si="5"/>
        <v>SAL44066</v>
      </c>
      <c r="C133">
        <v>44</v>
      </c>
      <c r="D133" s="5">
        <v>2012170010066</v>
      </c>
      <c r="E133" s="17" t="s">
        <v>300</v>
      </c>
      <c r="F133" s="81" t="s">
        <v>301</v>
      </c>
      <c r="G133" s="309"/>
      <c r="H133" s="83">
        <f ca="1">SUMIF(MAESTRO!D126:X862,B133,MAESTRO!S126:S862)</f>
        <v>0</v>
      </c>
      <c r="I133" s="83">
        <f ca="1">SUMIF(MAESTRO!D128:X862,B133,MAESTRO!T128:T862)</f>
        <v>0</v>
      </c>
      <c r="J133" s="83">
        <f ca="1">SUMIF(MAESTRO!D128:X862,B133,MAESTRO!V128:V862)</f>
        <v>0</v>
      </c>
      <c r="K133" s="29" t="e">
        <f t="shared" ca="1" si="8"/>
        <v>#DIV/0!</v>
      </c>
      <c r="L133" s="41"/>
      <c r="M133" s="50" t="s">
        <v>559</v>
      </c>
      <c r="N133" s="43" t="s">
        <v>560</v>
      </c>
      <c r="O133" s="46">
        <f>+'[19]2012170010066'!$P$12</f>
        <v>40000000</v>
      </c>
      <c r="P133" s="46">
        <f>IF(M133=[12]Hoja1!$G$162,[12]Hoja1!$E$162,"OJO")</f>
        <v>967741935483871</v>
      </c>
      <c r="Q133" s="44"/>
      <c r="R133" s="44"/>
    </row>
    <row r="134" spans="1:18" ht="39.950000000000003" customHeight="1" x14ac:dyDescent="0.25">
      <c r="A134" t="s">
        <v>629</v>
      </c>
      <c r="B134" t="str">
        <f t="shared" si="5"/>
        <v>SAL44067</v>
      </c>
      <c r="C134">
        <v>44</v>
      </c>
      <c r="D134" s="5">
        <v>2012170010067</v>
      </c>
      <c r="E134" s="17" t="s">
        <v>302</v>
      </c>
      <c r="F134" s="82" t="s">
        <v>303</v>
      </c>
      <c r="G134" s="309"/>
      <c r="H134" s="83">
        <f ca="1">SUMIF(MAESTRO!D127:X863,B134,MAESTRO!S127:S863)</f>
        <v>0</v>
      </c>
      <c r="I134" s="83">
        <f ca="1">SUMIF(MAESTRO!D129:X863,B134,MAESTRO!T129:T863)</f>
        <v>0</v>
      </c>
      <c r="J134" s="83">
        <f ca="1">SUMIF(MAESTRO!D129:X863,B134,MAESTRO!V129:V863)</f>
        <v>0</v>
      </c>
      <c r="K134" s="29">
        <v>0</v>
      </c>
      <c r="L134" s="41"/>
      <c r="M134" s="50" t="s">
        <v>561</v>
      </c>
      <c r="N134" s="43" t="s">
        <v>562</v>
      </c>
      <c r="O134" s="46">
        <f>+'[19]2012170010067'!$P$13</f>
        <v>0</v>
      </c>
      <c r="P134" s="46">
        <f>IF(M134=[12]Hoja1!$G$166,[12]Hoja1!$E$166,"OJO")</f>
        <v>100</v>
      </c>
      <c r="Q134" s="44"/>
      <c r="R134" s="44"/>
    </row>
    <row r="135" spans="1:18" ht="39.950000000000003" customHeight="1" x14ac:dyDescent="0.25">
      <c r="A135" t="s">
        <v>629</v>
      </c>
      <c r="B135" t="str">
        <f t="shared" si="5"/>
        <v>SAL42048</v>
      </c>
      <c r="C135" s="26">
        <v>42</v>
      </c>
      <c r="D135" s="5">
        <v>2012170010048</v>
      </c>
      <c r="E135" s="25" t="s">
        <v>221</v>
      </c>
      <c r="F135" s="82" t="s">
        <v>222</v>
      </c>
      <c r="G135" s="309"/>
      <c r="H135" s="83">
        <f ca="1">SUMIF(MAESTRO!D128:X864,B135,MAESTRO!S128:S864)</f>
        <v>0</v>
      </c>
      <c r="I135" s="83">
        <f ca="1">SUMIF(MAESTRO!D130:X864,B135,MAESTRO!T130:T864)</f>
        <v>0</v>
      </c>
      <c r="J135" s="83">
        <f ca="1">SUMIF(MAESTRO!D130:X864,B135,MAESTRO!V130:V864)</f>
        <v>0</v>
      </c>
      <c r="K135" s="29" t="e">
        <f t="shared" ca="1" si="8"/>
        <v>#DIV/0!</v>
      </c>
      <c r="L135" s="41"/>
      <c r="M135" s="50" t="s">
        <v>480</v>
      </c>
      <c r="N135" s="43" t="s">
        <v>481</v>
      </c>
      <c r="O135" s="46">
        <f>+'[19]2012170010048'!$P$16</f>
        <v>67500000</v>
      </c>
      <c r="P135" s="46">
        <f>IF(M135=[12]Hoja1!$G$238,[12]Hoja1!$E$238,"OJO")</f>
        <v>30908</v>
      </c>
      <c r="Q135" s="44"/>
      <c r="R135" s="44"/>
    </row>
    <row r="136" spans="1:18" ht="39.950000000000003" customHeight="1" x14ac:dyDescent="0.25">
      <c r="A136" t="s">
        <v>629</v>
      </c>
      <c r="B136" t="str">
        <f t="shared" si="5"/>
        <v>SAL42059</v>
      </c>
      <c r="C136">
        <v>42</v>
      </c>
      <c r="D136" s="75">
        <v>2012170010059</v>
      </c>
      <c r="E136" s="79" t="s">
        <v>304</v>
      </c>
      <c r="F136" s="79" t="s">
        <v>305</v>
      </c>
      <c r="G136" s="309"/>
      <c r="H136" s="83">
        <f ca="1">SUMIF(MAESTRO!D129:X865,B136,MAESTRO!S129:S865)</f>
        <v>0</v>
      </c>
      <c r="I136" s="83">
        <f ca="1">SUMIF(MAESTRO!D131:X865,B136,MAESTRO!T131:T865)</f>
        <v>0</v>
      </c>
      <c r="J136" s="83">
        <f ca="1">SUMIF(MAESTRO!D131:X865,B136,MAESTRO!V131:V865)</f>
        <v>0</v>
      </c>
      <c r="K136" s="29" t="e">
        <f t="shared" ca="1" si="8"/>
        <v>#DIV/0!</v>
      </c>
      <c r="L136" s="41"/>
      <c r="M136" s="50" t="s">
        <v>553</v>
      </c>
      <c r="N136" s="43" t="s">
        <v>554</v>
      </c>
      <c r="O136" s="46">
        <f>+'[19]2012170010059'!$P$14</f>
        <v>32672727.272727273</v>
      </c>
      <c r="P136" s="46">
        <f>IF(M136=[12]Hoja1!$G$189,[12]Hoja1!$E$189,"OJO")</f>
        <v>25</v>
      </c>
      <c r="Q136" s="44"/>
      <c r="R136" s="44"/>
    </row>
    <row r="137" spans="1:18" ht="39.950000000000003" customHeight="1" x14ac:dyDescent="0.25">
      <c r="A137" t="s">
        <v>629</v>
      </c>
      <c r="B137" t="str">
        <f t="shared" si="5"/>
        <v>SAL42049</v>
      </c>
      <c r="C137">
        <v>42</v>
      </c>
      <c r="D137" s="75">
        <v>2012170010049</v>
      </c>
      <c r="E137" s="79" t="s">
        <v>306</v>
      </c>
      <c r="F137" s="79" t="s">
        <v>307</v>
      </c>
      <c r="G137" s="309"/>
      <c r="H137" s="83">
        <f ca="1">SUMIF(MAESTRO!D130:X866,B137,MAESTRO!S130:S866)</f>
        <v>0</v>
      </c>
      <c r="I137" s="83">
        <f ca="1">SUMIF(MAESTRO!D132:X866,B137,MAESTRO!T132:T866)</f>
        <v>0</v>
      </c>
      <c r="J137" s="83">
        <f ca="1">SUMIF(MAESTRO!D132:X866,B137,MAESTRO!V132:V866)</f>
        <v>0</v>
      </c>
      <c r="K137" s="29">
        <v>0</v>
      </c>
      <c r="L137" s="41"/>
      <c r="M137" s="50" t="s">
        <v>555</v>
      </c>
      <c r="N137" s="43" t="s">
        <v>556</v>
      </c>
      <c r="O137" s="46">
        <f>+'[19]2012170010049'!$P$15</f>
        <v>0</v>
      </c>
      <c r="P137" s="46">
        <f>IF(M137=[12]Hoja1!$G$607,[12]Hoja1!$E$607,"OJO")</f>
        <v>5317</v>
      </c>
      <c r="Q137" s="44"/>
      <c r="R137" s="44"/>
    </row>
    <row r="138" spans="1:18" ht="39.950000000000003" customHeight="1" x14ac:dyDescent="0.25">
      <c r="A138" t="s">
        <v>629</v>
      </c>
      <c r="B138" t="str">
        <f t="shared" ref="B138:B148" si="9">CONCATENATE(A138,C138,E138)</f>
        <v>SAL42065</v>
      </c>
      <c r="C138">
        <v>42</v>
      </c>
      <c r="D138" s="5">
        <v>2012170010065</v>
      </c>
      <c r="E138" s="17" t="s">
        <v>308</v>
      </c>
      <c r="F138" s="81" t="s">
        <v>309</v>
      </c>
      <c r="G138" s="309"/>
      <c r="H138" s="83">
        <f ca="1">SUMIF(MAESTRO!D131:X867,B138,MAESTRO!S131:S867)</f>
        <v>0</v>
      </c>
      <c r="I138" s="83">
        <f ca="1">SUMIF(MAESTRO!D133:X867,B138,MAESTRO!T133:T867)</f>
        <v>0</v>
      </c>
      <c r="J138" s="83">
        <f ca="1">SUMIF(MAESTRO!D133:X867,B138,MAESTRO!V133:V867)</f>
        <v>0</v>
      </c>
      <c r="K138" s="29" t="e">
        <f t="shared" ca="1" si="8"/>
        <v>#DIV/0!</v>
      </c>
      <c r="L138" s="41"/>
      <c r="M138" s="50" t="s">
        <v>557</v>
      </c>
      <c r="N138" s="43" t="s">
        <v>558</v>
      </c>
      <c r="O138" s="46">
        <f>+'[19]2012170010065'!$P$15</f>
        <v>18215909.09090909</v>
      </c>
      <c r="P138" s="46">
        <f>IF(M138=[12]Hoja1!$G$198,[12]Hoja1!$E$198,"OJO")</f>
        <v>617</v>
      </c>
      <c r="Q138" s="44"/>
      <c r="R138" s="44"/>
    </row>
    <row r="139" spans="1:18" ht="39.950000000000003" customHeight="1" x14ac:dyDescent="0.25">
      <c r="A139" t="s">
        <v>629</v>
      </c>
      <c r="B139" t="str">
        <f t="shared" si="9"/>
        <v>SAL42052</v>
      </c>
      <c r="C139">
        <v>42</v>
      </c>
      <c r="D139" s="75">
        <v>2012170010052</v>
      </c>
      <c r="E139" s="79" t="s">
        <v>310</v>
      </c>
      <c r="F139" s="79" t="s">
        <v>311</v>
      </c>
      <c r="G139" s="309"/>
      <c r="H139" s="83">
        <f ca="1">SUMIF(MAESTRO!D132:X868,B139,MAESTRO!S132:S868)</f>
        <v>0</v>
      </c>
      <c r="I139" s="83">
        <f ca="1">SUMIF(MAESTRO!D134:X868,B139,MAESTRO!T134:T868)</f>
        <v>0</v>
      </c>
      <c r="J139" s="83">
        <f ca="1">SUMIF(MAESTRO!D134:X868,B139,MAESTRO!V134:V868)</f>
        <v>0</v>
      </c>
      <c r="K139" s="29" t="e">
        <f t="shared" ca="1" si="8"/>
        <v>#DIV/0!</v>
      </c>
      <c r="L139" s="41"/>
      <c r="M139" s="50" t="s">
        <v>546</v>
      </c>
      <c r="N139" s="43" t="s">
        <v>547</v>
      </c>
      <c r="O139" s="46">
        <f>+'[19] 2012170010052'!$P$15</f>
        <v>27500000</v>
      </c>
      <c r="P139" s="46">
        <f>IF(M139=[12]Hoja1!$G$135,[12]Hoja1!$E$135,"OJO")</f>
        <v>0</v>
      </c>
      <c r="Q139" s="44"/>
      <c r="R139" s="44"/>
    </row>
    <row r="140" spans="1:18" ht="24" x14ac:dyDescent="0.25">
      <c r="A140" t="s">
        <v>629</v>
      </c>
      <c r="B140" t="str">
        <f t="shared" si="9"/>
        <v>SAL42057</v>
      </c>
      <c r="C140">
        <v>42</v>
      </c>
      <c r="D140" s="5">
        <v>2012170010057</v>
      </c>
      <c r="E140" s="17" t="s">
        <v>312</v>
      </c>
      <c r="F140" s="82" t="s">
        <v>313</v>
      </c>
      <c r="G140" s="309"/>
      <c r="H140" s="83">
        <f ca="1">SUMIF(MAESTRO!D133:X869,B140,MAESTRO!S133:S869)</f>
        <v>0</v>
      </c>
      <c r="I140" s="83">
        <f ca="1">SUMIF(MAESTRO!D135:X869,B140,MAESTRO!T135:T869)</f>
        <v>0</v>
      </c>
      <c r="J140" s="83">
        <f ca="1">SUMIF(MAESTRO!D135:X869,B140,MAESTRO!V135:V869)</f>
        <v>0</v>
      </c>
      <c r="K140" s="29" t="e">
        <f t="shared" ca="1" si="8"/>
        <v>#DIV/0!</v>
      </c>
      <c r="L140" s="41"/>
      <c r="M140" s="50" t="s">
        <v>544</v>
      </c>
      <c r="N140" s="43" t="s">
        <v>552</v>
      </c>
      <c r="O140" s="46">
        <f>+'[19]2012170010057'!$P$58</f>
        <v>10500000</v>
      </c>
      <c r="P140" s="46">
        <f>IF(M140=[12]Hoja1!$G$206,[12]Hoja1!$E$206,"OJO")</f>
        <v>100</v>
      </c>
      <c r="Q140" s="44"/>
      <c r="R140" s="44"/>
    </row>
    <row r="141" spans="1:18" ht="39.950000000000003" customHeight="1" x14ac:dyDescent="0.25">
      <c r="A141" t="s">
        <v>629</v>
      </c>
      <c r="B141" t="str">
        <f t="shared" si="9"/>
        <v>SAL44055</v>
      </c>
      <c r="C141">
        <v>44</v>
      </c>
      <c r="D141" s="5">
        <v>2012170010055</v>
      </c>
      <c r="E141" s="17" t="s">
        <v>314</v>
      </c>
      <c r="F141" s="81" t="s">
        <v>315</v>
      </c>
      <c r="G141" s="309"/>
      <c r="H141" s="83">
        <f ca="1">SUMIF(MAESTRO!D134:X870,B141,MAESTRO!S134:S870)</f>
        <v>0</v>
      </c>
      <c r="I141" s="83">
        <f ca="1">SUMIF(MAESTRO!D136:X870,B141,MAESTRO!T136:T870)</f>
        <v>0</v>
      </c>
      <c r="J141" s="83">
        <f ca="1">SUMIF(MAESTRO!D136:X870,B141,MAESTRO!V136:V870)</f>
        <v>0</v>
      </c>
      <c r="K141" s="29" t="e">
        <f t="shared" ca="1" si="8"/>
        <v>#DIV/0!</v>
      </c>
      <c r="L141" s="41"/>
      <c r="M141" s="50" t="s">
        <v>563</v>
      </c>
      <c r="N141" s="43" t="s">
        <v>564</v>
      </c>
      <c r="O141" s="46">
        <f>+'[19]2012170010055'!$P$17</f>
        <v>18862500</v>
      </c>
      <c r="P141" s="46">
        <f>IF(M141=[12]Hoja1!$G$221,[12]Hoja1!$E$221,"OJO")</f>
        <v>0</v>
      </c>
      <c r="Q141" s="44"/>
      <c r="R141" s="44"/>
    </row>
    <row r="142" spans="1:18" ht="39.950000000000003" customHeight="1" x14ac:dyDescent="0.25">
      <c r="A142" t="s">
        <v>629</v>
      </c>
      <c r="B142" t="str">
        <f t="shared" si="9"/>
        <v>SAL44058</v>
      </c>
      <c r="C142">
        <v>44</v>
      </c>
      <c r="D142" s="5">
        <v>2012170010058</v>
      </c>
      <c r="E142" s="25" t="s">
        <v>287</v>
      </c>
      <c r="F142" s="81" t="s">
        <v>606</v>
      </c>
      <c r="G142" s="309"/>
      <c r="H142" s="83">
        <f ca="1">SUMIF(MAESTRO!D135:X871,B142,MAESTRO!S135:S871)</f>
        <v>0</v>
      </c>
      <c r="I142" s="83">
        <f ca="1">SUMIF(MAESTRO!D137:X871,B142,MAESTRO!T137:T871)</f>
        <v>0</v>
      </c>
      <c r="J142" s="83">
        <f ca="1">SUMIF(MAESTRO!D137:X871,B142,MAESTRO!V137:V871)</f>
        <v>0</v>
      </c>
      <c r="K142" s="29" t="e">
        <f t="shared" ca="1" si="8"/>
        <v>#DIV/0!</v>
      </c>
      <c r="L142" s="41"/>
      <c r="M142" s="50"/>
      <c r="N142" s="43"/>
      <c r="O142" s="46"/>
      <c r="P142" s="46"/>
      <c r="Q142" s="44"/>
      <c r="R142" s="44"/>
    </row>
    <row r="143" spans="1:18" ht="39.950000000000003" customHeight="1" x14ac:dyDescent="0.25">
      <c r="A143" t="s">
        <v>629</v>
      </c>
      <c r="B143" t="str">
        <f t="shared" si="9"/>
        <v>SAL44059</v>
      </c>
      <c r="C143">
        <v>44</v>
      </c>
      <c r="D143" s="75">
        <v>2012170010059</v>
      </c>
      <c r="E143" s="79" t="s">
        <v>304</v>
      </c>
      <c r="F143" s="79" t="s">
        <v>305</v>
      </c>
      <c r="G143" s="309"/>
      <c r="H143" s="83">
        <f ca="1">SUMIF(MAESTRO!D136:X872,B143,MAESTRO!S136:S872)</f>
        <v>0</v>
      </c>
      <c r="I143" s="83">
        <f ca="1">SUMIF(MAESTRO!D138:X872,B143,MAESTRO!T138:T872)</f>
        <v>0</v>
      </c>
      <c r="J143" s="83">
        <f ca="1">SUMIF(MAESTRO!D138:X872,B143,MAESTRO!V138:V872)</f>
        <v>0</v>
      </c>
      <c r="K143" s="29" t="e">
        <f t="shared" ca="1" si="8"/>
        <v>#DIV/0!</v>
      </c>
      <c r="L143" s="41"/>
      <c r="M143" s="50" t="s">
        <v>553</v>
      </c>
      <c r="N143" s="43" t="s">
        <v>554</v>
      </c>
      <c r="O143" s="46">
        <f>+'[19]2012170010059'!$P$14</f>
        <v>32672727.272727273</v>
      </c>
      <c r="P143" s="46">
        <f>IF(M143=[12]Hoja1!$G$189,[12]Hoja1!$E$189,"OJO")</f>
        <v>25</v>
      </c>
      <c r="Q143" s="44"/>
      <c r="R143" s="44"/>
    </row>
    <row r="144" spans="1:18" ht="39.950000000000003" customHeight="1" x14ac:dyDescent="0.25">
      <c r="A144" t="s">
        <v>629</v>
      </c>
      <c r="B144" t="str">
        <f t="shared" si="9"/>
        <v>SAL44064</v>
      </c>
      <c r="C144">
        <v>44</v>
      </c>
      <c r="D144" s="75">
        <v>2012170010064</v>
      </c>
      <c r="E144" s="79" t="s">
        <v>316</v>
      </c>
      <c r="F144" s="79" t="s">
        <v>317</v>
      </c>
      <c r="G144" s="309"/>
      <c r="H144" s="83">
        <f ca="1">SUMIF(MAESTRO!D137:X873,B144,MAESTRO!S137:S873)</f>
        <v>0</v>
      </c>
      <c r="I144" s="83">
        <f ca="1">SUMIF(MAESTRO!D139:X873,B144,MAESTRO!T139:T873)</f>
        <v>0</v>
      </c>
      <c r="J144" s="83">
        <f ca="1">SUMIF(MAESTRO!D139:X873,B144,MAESTRO!V139:V873)</f>
        <v>0</v>
      </c>
      <c r="K144" s="29" t="e">
        <f t="shared" ca="1" si="8"/>
        <v>#DIV/0!</v>
      </c>
      <c r="L144" s="41"/>
      <c r="M144" s="50" t="s">
        <v>565</v>
      </c>
      <c r="N144" s="43" t="s">
        <v>566</v>
      </c>
      <c r="O144" s="46">
        <f>+'[19]2012170010064'!$P$22</f>
        <v>22500000</v>
      </c>
      <c r="P144" s="46">
        <f>IF(M144=[12]Hoja1!$G$223,[12]Hoja1!$E$223,"OJO")</f>
        <v>100</v>
      </c>
      <c r="Q144" s="44"/>
      <c r="R144" s="44"/>
    </row>
    <row r="145" spans="1:18" ht="39.950000000000003" customHeight="1" x14ac:dyDescent="0.25">
      <c r="A145" t="s">
        <v>629</v>
      </c>
      <c r="B145" t="str">
        <f t="shared" si="9"/>
        <v>SAL44068</v>
      </c>
      <c r="C145">
        <v>44</v>
      </c>
      <c r="D145" s="5">
        <v>2012170010068</v>
      </c>
      <c r="E145" s="25" t="s">
        <v>607</v>
      </c>
      <c r="F145" s="81" t="s">
        <v>605</v>
      </c>
      <c r="G145" s="309"/>
      <c r="H145" s="83">
        <f ca="1">SUMIF(MAESTRO!D138:X874,B145,MAESTRO!S138:S874)</f>
        <v>0</v>
      </c>
      <c r="I145" s="83">
        <f ca="1">SUMIF(MAESTRO!D140:X874,B145,MAESTRO!T140:T874)</f>
        <v>0</v>
      </c>
      <c r="J145" s="83">
        <f ca="1">SUMIF(MAESTRO!D140:X874,B145,MAESTRO!V140:V874)</f>
        <v>0</v>
      </c>
      <c r="K145" s="29" t="e">
        <f t="shared" ca="1" si="8"/>
        <v>#DIV/0!</v>
      </c>
      <c r="L145" s="41"/>
      <c r="M145" s="50"/>
      <c r="N145" s="43"/>
      <c r="O145" s="46"/>
      <c r="P145" s="46"/>
      <c r="Q145" s="44"/>
      <c r="R145" s="44"/>
    </row>
    <row r="146" spans="1:18" ht="39.950000000000003" customHeight="1" x14ac:dyDescent="0.25">
      <c r="A146" t="s">
        <v>629</v>
      </c>
      <c r="B146" t="str">
        <f t="shared" si="9"/>
        <v>SAL42069</v>
      </c>
      <c r="C146">
        <v>42</v>
      </c>
      <c r="D146" s="5">
        <v>2012170010069</v>
      </c>
      <c r="E146" s="25" t="s">
        <v>604</v>
      </c>
      <c r="F146" s="81" t="s">
        <v>605</v>
      </c>
      <c r="G146" s="309"/>
      <c r="H146" s="83">
        <f ca="1">SUMIF(MAESTRO!D139:X875,B146,MAESTRO!S139:S875)</f>
        <v>0</v>
      </c>
      <c r="I146" s="83">
        <f ca="1">SUMIF(MAESTRO!D141:X875,B146,MAESTRO!T141:T875)</f>
        <v>0</v>
      </c>
      <c r="J146" s="83">
        <f ca="1">SUMIF(MAESTRO!D141:X875,B146,MAESTRO!V141:V875)</f>
        <v>0</v>
      </c>
      <c r="K146" s="29" t="e">
        <f t="shared" ca="1" si="8"/>
        <v>#DIV/0!</v>
      </c>
      <c r="L146" s="41"/>
      <c r="M146" s="50"/>
      <c r="N146" s="43"/>
      <c r="O146" s="46"/>
      <c r="P146" s="46"/>
      <c r="Q146" s="44"/>
      <c r="R146" s="44"/>
    </row>
    <row r="147" spans="1:18" ht="39.950000000000003" customHeight="1" x14ac:dyDescent="0.25">
      <c r="A147" t="s">
        <v>629</v>
      </c>
      <c r="B147" t="str">
        <f t="shared" si="9"/>
        <v>SAL44103</v>
      </c>
      <c r="C147">
        <v>44</v>
      </c>
      <c r="D147" s="5">
        <v>2012170010103</v>
      </c>
      <c r="E147" s="17">
        <v>103</v>
      </c>
      <c r="F147" s="81" t="s">
        <v>608</v>
      </c>
      <c r="G147" s="309"/>
      <c r="H147" s="83">
        <f ca="1">SUMIF(MAESTRO!D140:X876,B147,MAESTRO!S140:S876)</f>
        <v>0</v>
      </c>
      <c r="I147" s="83">
        <f ca="1">SUMIF(MAESTRO!D142:X876,B147,MAESTRO!T142:T876)</f>
        <v>0</v>
      </c>
      <c r="J147" s="83">
        <f ca="1">SUMIF(MAESTRO!D142:X876,B147,MAESTRO!V142:V876)</f>
        <v>0</v>
      </c>
      <c r="K147" s="29" t="e">
        <f t="shared" ca="1" si="8"/>
        <v>#DIV/0!</v>
      </c>
      <c r="L147" s="41"/>
      <c r="M147" s="50"/>
      <c r="N147" s="43"/>
      <c r="O147" s="46"/>
      <c r="P147" s="46"/>
      <c r="Q147" s="44"/>
      <c r="R147" s="44"/>
    </row>
    <row r="148" spans="1:18" ht="36" x14ac:dyDescent="0.25">
      <c r="A148" t="s">
        <v>629</v>
      </c>
      <c r="B148" t="str">
        <f t="shared" si="9"/>
        <v>SAL44070</v>
      </c>
      <c r="C148">
        <v>44</v>
      </c>
      <c r="D148" s="5">
        <v>2012170010070</v>
      </c>
      <c r="E148" s="17" t="s">
        <v>318</v>
      </c>
      <c r="F148" s="81" t="s">
        <v>319</v>
      </c>
      <c r="G148" s="309"/>
      <c r="H148" s="83">
        <f ca="1">SUMIF(MAESTRO!D141:X877,B148,MAESTRO!S141:S877)</f>
        <v>0</v>
      </c>
      <c r="I148" s="83">
        <f ca="1">SUMIF(MAESTRO!D143:X877,B148,MAESTRO!T143:T877)</f>
        <v>0</v>
      </c>
      <c r="J148" s="83">
        <f ca="1">SUMIF(MAESTRO!D143:X877,B148,MAESTRO!V143:V877)</f>
        <v>0</v>
      </c>
      <c r="K148" s="29" t="e">
        <f t="shared" ca="1" si="8"/>
        <v>#DIV/0!</v>
      </c>
      <c r="L148" s="41"/>
      <c r="M148" s="50" t="s">
        <v>567</v>
      </c>
      <c r="N148" s="43" t="s">
        <v>568</v>
      </c>
      <c r="O148" s="46">
        <f>+'[19] 2012170010070 '!$P$12</f>
        <v>0</v>
      </c>
      <c r="P148" s="49">
        <f>IF(M148=[12]Hoja1!$G$228,[12]Hoja1!$E$228,"OJO")</f>
        <v>100</v>
      </c>
      <c r="Q148" s="44"/>
      <c r="R148" s="44"/>
    </row>
    <row r="149" spans="1:18" x14ac:dyDescent="0.25">
      <c r="H149" s="19"/>
    </row>
    <row r="150" spans="1:18" x14ac:dyDescent="0.25">
      <c r="G150" s="28" t="s">
        <v>349</v>
      </c>
      <c r="H150" s="40">
        <f ca="1">SUBTOTAL(9,H3:H148)+727731818</f>
        <v>13493491927</v>
      </c>
      <c r="I150" s="40">
        <f ca="1">SUBTOTAL(9,I3:I148)+452032422</f>
        <v>5590786371.8000002</v>
      </c>
      <c r="J150" s="40">
        <f ca="1">SUBTOTAL(9,J3:J148)</f>
        <v>610178502</v>
      </c>
    </row>
    <row r="151" spans="1:18" x14ac:dyDescent="0.25">
      <c r="G151" s="28" t="s">
        <v>630</v>
      </c>
      <c r="H151" s="27">
        <v>360525623367</v>
      </c>
      <c r="I151" s="27">
        <v>283411352357.48999</v>
      </c>
      <c r="J151" s="27">
        <v>207693768339.90002</v>
      </c>
    </row>
    <row r="152" spans="1:18" x14ac:dyDescent="0.25">
      <c r="G152" s="99" t="s">
        <v>348</v>
      </c>
      <c r="H152" s="27">
        <f ca="1">+H151-H150</f>
        <v>347032131440</v>
      </c>
      <c r="I152" s="27">
        <f t="shared" ref="I152:J152" ca="1" si="10">+I151-I150</f>
        <v>277820565985.69</v>
      </c>
      <c r="J152" s="27">
        <f t="shared" ca="1" si="10"/>
        <v>207083589837.90002</v>
      </c>
    </row>
  </sheetData>
  <autoFilter ref="A1:R152"/>
  <mergeCells count="32">
    <mergeCell ref="G110:G115"/>
    <mergeCell ref="G116:G119"/>
    <mergeCell ref="G120:G124"/>
    <mergeCell ref="G125:G148"/>
    <mergeCell ref="G28:G34"/>
    <mergeCell ref="G35:G40"/>
    <mergeCell ref="G41:G48"/>
    <mergeCell ref="G50:G64"/>
    <mergeCell ref="G65:G85"/>
    <mergeCell ref="G86:G109"/>
    <mergeCell ref="G22:G27"/>
    <mergeCell ref="J3:J6"/>
    <mergeCell ref="K3:K6"/>
    <mergeCell ref="L3:L6"/>
    <mergeCell ref="Q3:Q6"/>
    <mergeCell ref="J7:J8"/>
    <mergeCell ref="K7:K8"/>
    <mergeCell ref="L7:L8"/>
    <mergeCell ref="G13:G18"/>
    <mergeCell ref="G19:G21"/>
    <mergeCell ref="R3:R6"/>
    <mergeCell ref="D7:D8"/>
    <mergeCell ref="E7:E8"/>
    <mergeCell ref="F7:F8"/>
    <mergeCell ref="H7:H8"/>
    <mergeCell ref="I7:I8"/>
    <mergeCell ref="D3:D6"/>
    <mergeCell ref="E3:E6"/>
    <mergeCell ref="F3:F6"/>
    <mergeCell ref="G3:G12"/>
    <mergeCell ref="H3:H6"/>
    <mergeCell ref="I3:I6"/>
  </mergeCells>
  <conditionalFormatting sqref="K7 K1 K3 K9:K1048576">
    <cfRule type="colorScale" priority="4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3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2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4:Q27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zoomScale="90" zoomScaleNormal="90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A15" sqref="A15:B15"/>
    </sheetView>
  </sheetViews>
  <sheetFormatPr baseColWidth="10" defaultRowHeight="15" x14ac:dyDescent="0.25"/>
  <cols>
    <col min="1" max="1" width="6.85546875" customWidth="1"/>
    <col min="2" max="2" width="10" customWidth="1"/>
    <col min="3" max="3" width="4.140625" customWidth="1"/>
    <col min="4" max="4" width="17.42578125" customWidth="1"/>
    <col min="5" max="5" width="6.7109375" style="129" customWidth="1"/>
    <col min="6" max="6" width="50.7109375" style="129" customWidth="1"/>
    <col min="7" max="7" width="25.7109375" customWidth="1"/>
    <col min="8" max="8" width="22.28515625" style="27" customWidth="1"/>
    <col min="9" max="9" width="24.7109375" style="27" customWidth="1"/>
    <col min="10" max="10" width="24.140625" style="27" customWidth="1"/>
    <col min="11" max="11" width="13.7109375" style="121" customWidth="1"/>
    <col min="12" max="17" width="30.7109375" customWidth="1"/>
    <col min="18" max="18" width="50.7109375" customWidth="1"/>
  </cols>
  <sheetData>
    <row r="1" spans="1:18" ht="36.75" hidden="1" customHeight="1" thickBot="1" x14ac:dyDescent="0.3">
      <c r="K1" s="27"/>
    </row>
    <row r="2" spans="1:18" ht="64.5" customHeight="1" x14ac:dyDescent="0.25">
      <c r="A2" s="97" t="s">
        <v>615</v>
      </c>
      <c r="B2" s="97" t="s">
        <v>611</v>
      </c>
      <c r="C2" s="138" t="s">
        <v>651</v>
      </c>
      <c r="D2" s="131" t="s">
        <v>70</v>
      </c>
      <c r="E2" s="130"/>
      <c r="F2" s="132" t="s">
        <v>71</v>
      </c>
      <c r="G2" s="132" t="s">
        <v>72</v>
      </c>
      <c r="H2" s="133" t="s">
        <v>340</v>
      </c>
      <c r="I2" s="133" t="s">
        <v>650</v>
      </c>
      <c r="J2" s="144" t="s">
        <v>649</v>
      </c>
      <c r="K2" s="143" t="s">
        <v>341</v>
      </c>
      <c r="L2" s="146" t="s">
        <v>342</v>
      </c>
      <c r="M2" s="21" t="s">
        <v>343</v>
      </c>
      <c r="N2" s="21" t="s">
        <v>344</v>
      </c>
      <c r="O2" s="21" t="s">
        <v>647</v>
      </c>
      <c r="P2" s="21" t="s">
        <v>648</v>
      </c>
      <c r="Q2" s="21" t="s">
        <v>347</v>
      </c>
      <c r="R2" s="22" t="s">
        <v>342</v>
      </c>
    </row>
    <row r="3" spans="1:18" s="26" customFormat="1" ht="39.950000000000003" customHeight="1" x14ac:dyDescent="0.25">
      <c r="A3" t="s">
        <v>616</v>
      </c>
      <c r="B3" s="26" t="str">
        <f>CONCATENATE(A3,C3,E3)</f>
        <v>MED14126</v>
      </c>
      <c r="C3" s="26">
        <v>14</v>
      </c>
      <c r="D3" s="343">
        <v>2012170010126</v>
      </c>
      <c r="E3" s="346" t="s">
        <v>73</v>
      </c>
      <c r="F3" s="347" t="s">
        <v>74</v>
      </c>
      <c r="G3" s="309" t="s">
        <v>75</v>
      </c>
      <c r="H3" s="332">
        <f>+MAESTRO!S13+MAESTRO!S14+MAESTRO!S15+MAESTRO!S16+MAESTRO!S30</f>
        <v>1010000000</v>
      </c>
      <c r="I3" s="332">
        <f ca="1">SUMIF(MAESTRO!D4:V738,B3,MAESTRO!T4:T738)</f>
        <v>0</v>
      </c>
      <c r="J3" s="332">
        <f ca="1">SUMIF(MAESTRO!D4:X738,B3,MAESTRO!V4:V738)</f>
        <v>0</v>
      </c>
      <c r="K3" s="348" t="e">
        <f ca="1">+J3/I3</f>
        <v>#DIV/0!</v>
      </c>
      <c r="L3" s="334"/>
      <c r="M3" s="41" t="s">
        <v>350</v>
      </c>
      <c r="N3" s="43" t="s">
        <v>351</v>
      </c>
      <c r="O3" s="47">
        <f>+'[1]126- AGENDA AMBIENTAL'!$P$23</f>
        <v>534030805.83333331</v>
      </c>
      <c r="P3" s="46">
        <v>100</v>
      </c>
      <c r="Q3" s="340"/>
      <c r="R3" s="340" t="s">
        <v>575</v>
      </c>
    </row>
    <row r="4" spans="1:18" s="26" customFormat="1" ht="39.950000000000003" customHeight="1" x14ac:dyDescent="0.25">
      <c r="A4"/>
      <c r="C4" s="26">
        <v>14</v>
      </c>
      <c r="D4" s="343"/>
      <c r="E4" s="346"/>
      <c r="F4" s="347"/>
      <c r="G4" s="309"/>
      <c r="H4" s="332"/>
      <c r="I4" s="332"/>
      <c r="J4" s="332"/>
      <c r="K4" s="349"/>
      <c r="L4" s="339"/>
      <c r="M4" s="41" t="s">
        <v>352</v>
      </c>
      <c r="N4" s="43" t="s">
        <v>353</v>
      </c>
      <c r="O4" s="47"/>
      <c r="P4" s="46">
        <v>100</v>
      </c>
      <c r="Q4" s="340"/>
      <c r="R4" s="340"/>
    </row>
    <row r="5" spans="1:18" s="26" customFormat="1" ht="39.950000000000003" customHeight="1" x14ac:dyDescent="0.25">
      <c r="A5"/>
      <c r="C5" s="26">
        <v>14</v>
      </c>
      <c r="D5" s="343"/>
      <c r="E5" s="346"/>
      <c r="F5" s="347"/>
      <c r="G5" s="309"/>
      <c r="H5" s="332"/>
      <c r="I5" s="332"/>
      <c r="J5" s="332"/>
      <c r="K5" s="349"/>
      <c r="L5" s="339"/>
      <c r="M5" s="41" t="s">
        <v>354</v>
      </c>
      <c r="N5" s="43" t="s">
        <v>355</v>
      </c>
      <c r="O5" s="47"/>
      <c r="P5" s="46">
        <v>100</v>
      </c>
      <c r="Q5" s="340"/>
      <c r="R5" s="340"/>
    </row>
    <row r="6" spans="1:18" ht="39.950000000000003" customHeight="1" x14ac:dyDescent="0.25">
      <c r="B6" s="26"/>
      <c r="C6">
        <v>14</v>
      </c>
      <c r="D6" s="343"/>
      <c r="E6" s="346"/>
      <c r="F6" s="347"/>
      <c r="G6" s="309"/>
      <c r="H6" s="332"/>
      <c r="I6" s="332"/>
      <c r="J6" s="332"/>
      <c r="K6" s="349"/>
      <c r="L6" s="335"/>
      <c r="M6" s="41" t="s">
        <v>356</v>
      </c>
      <c r="N6" s="43" t="s">
        <v>357</v>
      </c>
      <c r="O6" s="47"/>
      <c r="P6" s="46" t="s">
        <v>570</v>
      </c>
      <c r="Q6" s="340"/>
      <c r="R6" s="340"/>
    </row>
    <row r="7" spans="1:18" ht="39.950000000000003" customHeight="1" x14ac:dyDescent="0.25">
      <c r="A7" t="s">
        <v>616</v>
      </c>
      <c r="B7" t="str">
        <f>CONCATENATE(A7,C7,E7)</f>
        <v>MED14099</v>
      </c>
      <c r="C7">
        <v>14</v>
      </c>
      <c r="D7" s="346">
        <v>2012170010099</v>
      </c>
      <c r="E7" s="346" t="s">
        <v>76</v>
      </c>
      <c r="F7" s="347" t="s">
        <v>77</v>
      </c>
      <c r="G7" s="309"/>
      <c r="H7" s="332">
        <f>+MAESTRO!S24+MAESTRO!S25+MAESTRO!S26</f>
        <v>1525797000</v>
      </c>
      <c r="I7" s="332">
        <f ca="1">SUMIF(MAESTRO!D4:V738,B7,MAESTRO!T4:T738)</f>
        <v>0</v>
      </c>
      <c r="J7" s="332">
        <f ca="1">SUMIF(MAESTRO!D4:X738,B7,MAESTRO!V4:V738)</f>
        <v>0</v>
      </c>
      <c r="K7" s="350" t="e">
        <f ca="1">+J7/I7</f>
        <v>#DIV/0!</v>
      </c>
      <c r="L7" s="334"/>
      <c r="M7" s="41" t="s">
        <v>358</v>
      </c>
      <c r="N7" s="43" t="s">
        <v>359</v>
      </c>
      <c r="O7" s="47">
        <f>+'[1]099 ALBERGUE'!$P$27</f>
        <v>106541666.66666667</v>
      </c>
      <c r="P7" s="46">
        <v>300</v>
      </c>
      <c r="Q7" s="44"/>
      <c r="R7" s="44"/>
    </row>
    <row r="8" spans="1:18" ht="39.950000000000003" customHeight="1" x14ac:dyDescent="0.25">
      <c r="A8" t="s">
        <v>616</v>
      </c>
      <c r="C8">
        <v>14</v>
      </c>
      <c r="D8" s="346"/>
      <c r="E8" s="346"/>
      <c r="F8" s="347"/>
      <c r="G8" s="309"/>
      <c r="H8" s="332"/>
      <c r="I8" s="332"/>
      <c r="J8" s="332"/>
      <c r="K8" s="350"/>
      <c r="L8" s="335"/>
      <c r="M8" s="41" t="s">
        <v>360</v>
      </c>
      <c r="N8" s="43" t="s">
        <v>361</v>
      </c>
      <c r="O8" s="47"/>
      <c r="P8" s="46" t="s">
        <v>571</v>
      </c>
      <c r="Q8" s="44"/>
      <c r="R8" s="44"/>
    </row>
    <row r="9" spans="1:18" ht="39.950000000000003" customHeight="1" x14ac:dyDescent="0.25">
      <c r="A9" t="s">
        <v>616</v>
      </c>
      <c r="B9" t="str">
        <f>CONCATENATE(A9,C9,E9)</f>
        <v>MED14105</v>
      </c>
      <c r="C9">
        <v>14</v>
      </c>
      <c r="D9" s="107">
        <v>2012170010105</v>
      </c>
      <c r="E9" s="8" t="s">
        <v>78</v>
      </c>
      <c r="F9" s="108" t="s">
        <v>79</v>
      </c>
      <c r="G9" s="309"/>
      <c r="H9" s="109">
        <f ca="1">SUMIF(MAESTRO!D2:X738,B9,MAESTRO!S2:S738)</f>
        <v>0</v>
      </c>
      <c r="I9" s="109">
        <f ca="1">SUMIF(MAESTRO!D4:X738,B9,MAESTRO!T4:T738)</f>
        <v>0</v>
      </c>
      <c r="J9" s="109">
        <f ca="1">SUMIF(MAESTRO!D4:X738,B9,MAESTRO!V4:V738)</f>
        <v>0</v>
      </c>
      <c r="K9" s="54" t="e">
        <f t="shared" ref="K9:K11" ca="1" si="0">+J9/I9</f>
        <v>#DIV/0!</v>
      </c>
      <c r="L9" s="44"/>
      <c r="M9" s="41">
        <v>0</v>
      </c>
      <c r="N9" s="43">
        <v>0</v>
      </c>
      <c r="O9" s="86">
        <f>+'[1]105-ESPACIO PÚBLICO'!$P$26</f>
        <v>239292474</v>
      </c>
      <c r="P9" s="46">
        <v>0</v>
      </c>
      <c r="Q9" s="44"/>
      <c r="R9" s="44"/>
    </row>
    <row r="10" spans="1:18" ht="39.950000000000003" customHeight="1" x14ac:dyDescent="0.25">
      <c r="A10" t="s">
        <v>616</v>
      </c>
      <c r="B10" t="str">
        <f t="shared" ref="B10:B74" si="1">CONCATENATE(A10,C10,E10)</f>
        <v>MED14009</v>
      </c>
      <c r="C10">
        <v>14</v>
      </c>
      <c r="D10" s="107">
        <v>2012170010009</v>
      </c>
      <c r="E10" s="98" t="s">
        <v>165</v>
      </c>
      <c r="F10" s="349" t="s">
        <v>80</v>
      </c>
      <c r="G10" s="309"/>
      <c r="H10" s="109">
        <f ca="1">SUMIF(MAESTRO!D3:X739,B10,MAESTRO!S3:S739)</f>
        <v>0</v>
      </c>
      <c r="I10" s="109">
        <f ca="1">SUMIF(MAESTRO!D1:V9,B10,MAESTRO!U1:U9)</f>
        <v>0</v>
      </c>
      <c r="J10" s="109">
        <f ca="1">SUMIF(MAESTRO!D1:V9,B10,MAESTRO!V1:V9)</f>
        <v>0</v>
      </c>
      <c r="K10" s="54" t="e">
        <f t="shared" ca="1" si="0"/>
        <v>#DIV/0!</v>
      </c>
      <c r="L10" s="41"/>
      <c r="M10" s="41" t="s">
        <v>363</v>
      </c>
      <c r="N10" s="43" t="s">
        <v>364</v>
      </c>
      <c r="O10" s="46">
        <f>+'[1]009-SERV.BASICOS(2)'!$P$14</f>
        <v>353000000</v>
      </c>
      <c r="P10" s="46">
        <v>95</v>
      </c>
      <c r="Q10" s="44"/>
      <c r="R10" s="44"/>
    </row>
    <row r="11" spans="1:18" ht="39.950000000000003" customHeight="1" x14ac:dyDescent="0.25">
      <c r="A11" t="s">
        <v>616</v>
      </c>
      <c r="B11" t="str">
        <f t="shared" si="1"/>
        <v>MED14145</v>
      </c>
      <c r="C11">
        <v>14</v>
      </c>
      <c r="D11" s="107">
        <v>2012170010145</v>
      </c>
      <c r="E11" s="8">
        <v>145</v>
      </c>
      <c r="F11" s="349" t="s">
        <v>81</v>
      </c>
      <c r="G11" s="309"/>
      <c r="H11" s="109">
        <f ca="1">SUMIF(MAESTRO!D4:X740,B11,MAESTRO!S4:S740)</f>
        <v>0</v>
      </c>
      <c r="I11" s="109">
        <f ca="1">SUMIF(MAESTRO!D6:X740,B11,MAESTRO!T6:T740)</f>
        <v>0</v>
      </c>
      <c r="J11" s="109">
        <f ca="1">SUMIF(MAESTRO!D6:X740,B11,MAESTRO!V6:V740)</f>
        <v>0</v>
      </c>
      <c r="K11" s="54" t="e">
        <f t="shared" ca="1" si="0"/>
        <v>#DIV/0!</v>
      </c>
      <c r="L11" s="52"/>
      <c r="M11" s="41" t="s">
        <v>362</v>
      </c>
      <c r="N11" s="43" t="s">
        <v>81</v>
      </c>
      <c r="O11" s="46">
        <f>+'[1]145- PARQUES'!$P$20</f>
        <v>373687500</v>
      </c>
      <c r="P11" s="46">
        <v>0</v>
      </c>
      <c r="Q11" s="44"/>
      <c r="R11" s="44"/>
    </row>
    <row r="12" spans="1:18" ht="48" customHeight="1" x14ac:dyDescent="0.25">
      <c r="A12" t="s">
        <v>616</v>
      </c>
      <c r="B12" t="str">
        <f t="shared" si="1"/>
        <v>MED14008</v>
      </c>
      <c r="C12">
        <v>14</v>
      </c>
      <c r="D12" s="107">
        <v>2012170010008</v>
      </c>
      <c r="E12" s="8" t="s">
        <v>82</v>
      </c>
      <c r="F12" s="349" t="s">
        <v>83</v>
      </c>
      <c r="G12" s="309"/>
      <c r="H12" s="109">
        <f ca="1">SUMIF(MAESTRO!D5:X741,B12,MAESTRO!S5:S741)</f>
        <v>0</v>
      </c>
      <c r="I12" s="109">
        <f ca="1">SUMIF(MAESTRO!D7:X741,B12,MAESTRO!T7:T741)</f>
        <v>0</v>
      </c>
      <c r="J12" s="109">
        <f ca="1">SUMIF(MAESTRO!D7:X741,B12,MAESTRO!V7:V741)</f>
        <v>0</v>
      </c>
      <c r="K12" s="54" t="e">
        <f ca="1">+J12/I12</f>
        <v>#DIV/0!</v>
      </c>
      <c r="L12" s="41"/>
      <c r="M12" s="41" t="s">
        <v>365</v>
      </c>
      <c r="N12" s="43" t="s">
        <v>366</v>
      </c>
      <c r="O12" s="46">
        <f>+'[1]008-PGIRS'!$P$16</f>
        <v>82500000</v>
      </c>
      <c r="P12" s="47">
        <v>735294117647059</v>
      </c>
      <c r="Q12" s="44"/>
      <c r="R12" s="44"/>
    </row>
    <row r="13" spans="1:18" ht="39.950000000000003" customHeight="1" x14ac:dyDescent="0.25">
      <c r="A13" t="s">
        <v>617</v>
      </c>
      <c r="B13" t="str">
        <f t="shared" si="1"/>
        <v>ALC20135</v>
      </c>
      <c r="C13">
        <v>20</v>
      </c>
      <c r="D13" s="134">
        <v>2012170010135</v>
      </c>
      <c r="E13" s="128" t="s">
        <v>84</v>
      </c>
      <c r="F13" s="349" t="s">
        <v>85</v>
      </c>
      <c r="G13" s="351" t="s">
        <v>86</v>
      </c>
      <c r="H13" s="135">
        <f ca="1">SUMIF(MAESTRO!D1:V48,B13,MAESTRO!S:S)</f>
        <v>0</v>
      </c>
      <c r="I13" s="135">
        <f ca="1">SUMIF(MAESTRO!D8:X742,B13,MAESTRO!T8:T742)</f>
        <v>0</v>
      </c>
      <c r="J13" s="135">
        <f ca="1">SUMIF(MAESTRO!D8:X742,B13,MAESTRO!V8:V742)</f>
        <v>0</v>
      </c>
      <c r="K13" s="29" t="e">
        <f ca="1">+J13/I13</f>
        <v>#DIV/0!</v>
      </c>
      <c r="L13" s="41"/>
      <c r="M13" s="41" t="s">
        <v>367</v>
      </c>
      <c r="N13" s="43" t="s">
        <v>368</v>
      </c>
      <c r="O13" s="48">
        <f>+[2]DESPACHO!$P$15</f>
        <v>50000000</v>
      </c>
      <c r="P13" s="86" t="s">
        <v>572</v>
      </c>
      <c r="Q13" s="44"/>
      <c r="R13" s="44"/>
    </row>
    <row r="14" spans="1:18" ht="39.950000000000003" customHeight="1" x14ac:dyDescent="0.25">
      <c r="A14" t="s">
        <v>617</v>
      </c>
      <c r="B14" t="str">
        <f t="shared" si="1"/>
        <v>ALC20025</v>
      </c>
      <c r="C14">
        <v>20</v>
      </c>
      <c r="D14" s="11">
        <v>2012170010025</v>
      </c>
      <c r="E14" s="12" t="s">
        <v>87</v>
      </c>
      <c r="F14" s="13" t="s">
        <v>88</v>
      </c>
      <c r="G14" s="297"/>
      <c r="H14" s="86">
        <f ca="1">SUMIF(MAESTRO!D7:X743,B14,MAESTRO!S7:S743)</f>
        <v>0</v>
      </c>
      <c r="I14" s="86">
        <f ca="1">SUMIF(MAESTRO!D9:X743,B14,MAESTRO!T9:T743)</f>
        <v>0</v>
      </c>
      <c r="J14" s="86">
        <f ca="1">SUMIF(MAESTRO!D9:X743,B14,MAESTRO!V9:V743)</f>
        <v>0</v>
      </c>
      <c r="K14" s="29" t="e">
        <f t="shared" ref="K14:K15" ca="1" si="2">+J14/I14</f>
        <v>#DIV/0!</v>
      </c>
      <c r="L14" s="41"/>
      <c r="M14" s="41" t="s">
        <v>383</v>
      </c>
      <c r="N14" s="43" t="s">
        <v>384</v>
      </c>
      <c r="O14" s="48">
        <f>+'[3]25'!$P$12</f>
        <v>0</v>
      </c>
      <c r="P14" s="86">
        <v>370</v>
      </c>
      <c r="Q14" s="44"/>
      <c r="R14" s="44"/>
    </row>
    <row r="15" spans="1:18" ht="39.950000000000003" customHeight="1" x14ac:dyDescent="0.25">
      <c r="A15" t="s">
        <v>617</v>
      </c>
      <c r="B15" t="str">
        <f t="shared" si="1"/>
        <v>ALC20024</v>
      </c>
      <c r="C15">
        <v>20</v>
      </c>
      <c r="D15" s="33">
        <v>2012170010024</v>
      </c>
      <c r="E15" s="34" t="s">
        <v>89</v>
      </c>
      <c r="F15" s="35" t="s">
        <v>90</v>
      </c>
      <c r="G15" s="297"/>
      <c r="H15" s="86">
        <f ca="1">SUMIF(MAESTRO!D8:X744,B15,MAESTRO!S8:S744)</f>
        <v>0</v>
      </c>
      <c r="I15" s="86">
        <f ca="1">SUMIF(MAESTRO!D10:X744,B15,MAESTRO!T10:T744)</f>
        <v>0</v>
      </c>
      <c r="J15" s="86">
        <f ca="1">SUMIF(MAESTRO!D10:X744,B15,MAESTRO!V10:V744)</f>
        <v>0</v>
      </c>
      <c r="K15" s="29" t="e">
        <f t="shared" ca="1" si="2"/>
        <v>#DIV/0!</v>
      </c>
      <c r="L15" s="41"/>
      <c r="M15" s="41" t="s">
        <v>369</v>
      </c>
      <c r="N15" s="43" t="s">
        <v>370</v>
      </c>
      <c r="O15" s="48">
        <f>+'[3]24'!$P$14</f>
        <v>0</v>
      </c>
      <c r="P15" s="86">
        <v>78</v>
      </c>
      <c r="Q15" s="44"/>
      <c r="R15" s="44"/>
    </row>
    <row r="16" spans="1:18" ht="46.5" customHeight="1" x14ac:dyDescent="0.25">
      <c r="A16" t="s">
        <v>617</v>
      </c>
      <c r="B16" t="str">
        <f t="shared" si="1"/>
        <v>ALC20026</v>
      </c>
      <c r="C16">
        <v>20</v>
      </c>
      <c r="D16" s="5">
        <v>2012170010026</v>
      </c>
      <c r="E16" s="6" t="s">
        <v>91</v>
      </c>
      <c r="F16" s="91" t="s">
        <v>92</v>
      </c>
      <c r="G16" s="297"/>
      <c r="H16" s="86">
        <f ca="1">SUMIF(MAESTRO!D9:X745,B16,MAESTRO!S9:S745)</f>
        <v>0</v>
      </c>
      <c r="I16" s="86">
        <f ca="1">SUMIF(MAESTRO!D11:X745,B16,MAESTRO!T11:T745)</f>
        <v>0</v>
      </c>
      <c r="J16" s="86">
        <f ca="1">SUMIF(MAESTRO!D11:X745,B16,MAESTRO!V11:V745)</f>
        <v>0</v>
      </c>
      <c r="K16" s="29" t="e">
        <f t="shared" ref="K16:K48" ca="1" si="3">+J16/I16</f>
        <v>#DIV/0!</v>
      </c>
      <c r="L16" s="41"/>
      <c r="M16" s="41" t="s">
        <v>371</v>
      </c>
      <c r="N16" s="43" t="s">
        <v>372</v>
      </c>
      <c r="O16" s="48">
        <f>+'[4]26'!$P$20</f>
        <v>49250000</v>
      </c>
      <c r="P16" s="86">
        <v>2121</v>
      </c>
      <c r="Q16" s="44"/>
      <c r="R16" s="44"/>
    </row>
    <row r="17" spans="1:18" ht="39.950000000000003" customHeight="1" x14ac:dyDescent="0.25">
      <c r="A17" t="s">
        <v>617</v>
      </c>
      <c r="B17" t="str">
        <f t="shared" si="1"/>
        <v>ALC20027</v>
      </c>
      <c r="C17">
        <v>20</v>
      </c>
      <c r="D17" s="5">
        <v>2012170010027</v>
      </c>
      <c r="E17" s="6" t="s">
        <v>93</v>
      </c>
      <c r="F17" s="91" t="s">
        <v>94</v>
      </c>
      <c r="G17" s="297"/>
      <c r="H17" s="86">
        <f ca="1">SUMIF(MAESTRO!D10:X746,B17,MAESTRO!S10:S746)</f>
        <v>0</v>
      </c>
      <c r="I17" s="86">
        <f ca="1">SUMIF(MAESTRO!D12:X746,B17,MAESTRO!T12:T746)</f>
        <v>0</v>
      </c>
      <c r="J17" s="86">
        <f ca="1">SUMIF(MAESTRO!D12:X746,B17,MAESTRO!V12:V746)</f>
        <v>0</v>
      </c>
      <c r="K17" s="29" t="e">
        <f t="shared" ca="1" si="3"/>
        <v>#DIV/0!</v>
      </c>
      <c r="L17" s="41"/>
      <c r="M17" s="41" t="s">
        <v>373</v>
      </c>
      <c r="N17" s="43" t="s">
        <v>374</v>
      </c>
      <c r="O17" s="48">
        <f>+'[4]27'!$P$19</f>
        <v>0</v>
      </c>
      <c r="P17" s="86">
        <v>1</v>
      </c>
      <c r="Q17" s="44"/>
      <c r="R17" s="44"/>
    </row>
    <row r="18" spans="1:18" ht="39.950000000000003" customHeight="1" x14ac:dyDescent="0.25">
      <c r="A18" t="s">
        <v>617</v>
      </c>
      <c r="B18" t="str">
        <f t="shared" si="1"/>
        <v>ALC20143</v>
      </c>
      <c r="C18">
        <v>20</v>
      </c>
      <c r="D18" s="5">
        <v>2012170010143</v>
      </c>
      <c r="E18" s="6" t="s">
        <v>95</v>
      </c>
      <c r="F18" s="91" t="s">
        <v>96</v>
      </c>
      <c r="G18" s="297"/>
      <c r="H18" s="86">
        <f ca="1">SUMIF(MAESTRO!D11:X747,B18,MAESTRO!S11:S747)</f>
        <v>0</v>
      </c>
      <c r="I18" s="86">
        <f ca="1">SUMIF(MAESTRO!D13:X747,B18,MAESTRO!T13:T747)</f>
        <v>0</v>
      </c>
      <c r="J18" s="86">
        <f ca="1">SUMIF(MAESTRO!D13:X747,B18,MAESTRO!V13:V747)</f>
        <v>0</v>
      </c>
      <c r="K18" s="29" t="e">
        <f t="shared" ca="1" si="3"/>
        <v>#DIV/0!</v>
      </c>
      <c r="L18" s="41"/>
      <c r="M18" s="41" t="s">
        <v>381</v>
      </c>
      <c r="N18" s="43" t="s">
        <v>382</v>
      </c>
      <c r="O18" s="48">
        <f>+'[5]143'!$P$20</f>
        <v>160900000</v>
      </c>
      <c r="P18" s="86">
        <v>1</v>
      </c>
      <c r="Q18" s="44"/>
      <c r="R18" s="44"/>
    </row>
    <row r="19" spans="1:18" ht="39.950000000000003" customHeight="1" x14ac:dyDescent="0.25">
      <c r="A19" t="s">
        <v>617</v>
      </c>
      <c r="B19" t="str">
        <f t="shared" si="1"/>
        <v>ALC20140</v>
      </c>
      <c r="C19">
        <v>20</v>
      </c>
      <c r="D19" s="92">
        <v>2012170010140</v>
      </c>
      <c r="E19" s="94" t="s">
        <v>97</v>
      </c>
      <c r="F19" s="87" t="s">
        <v>98</v>
      </c>
      <c r="G19" s="336" t="s">
        <v>99</v>
      </c>
      <c r="H19" s="86">
        <f ca="1">SUMIF(MAESTRO!D12:X748,B19,MAESTRO!S12:S748)</f>
        <v>0</v>
      </c>
      <c r="I19" s="86">
        <f ca="1">SUMIF(MAESTRO!D14:X748,B19,MAESTRO!T14:T748)</f>
        <v>0</v>
      </c>
      <c r="J19" s="86">
        <f ca="1">SUMIF(MAESTRO!D14:X748,B19,MAESTRO!V14:V748)</f>
        <v>0</v>
      </c>
      <c r="K19" s="29" t="e">
        <f t="shared" ca="1" si="3"/>
        <v>#DIV/0!</v>
      </c>
      <c r="L19" s="41"/>
      <c r="M19" s="41" t="s">
        <v>375</v>
      </c>
      <c r="N19" s="43" t="s">
        <v>376</v>
      </c>
      <c r="O19" s="48">
        <f>+'[6]140'!$P$21</f>
        <v>243362500</v>
      </c>
      <c r="P19" s="86">
        <v>102</v>
      </c>
      <c r="Q19" s="44"/>
      <c r="R19" s="44"/>
    </row>
    <row r="20" spans="1:18" ht="39.950000000000003" customHeight="1" x14ac:dyDescent="0.25">
      <c r="A20" t="s">
        <v>617</v>
      </c>
      <c r="B20" t="str">
        <f t="shared" si="1"/>
        <v>ALC20141</v>
      </c>
      <c r="C20">
        <v>20</v>
      </c>
      <c r="D20" s="92">
        <v>2012170010141</v>
      </c>
      <c r="E20" s="94" t="s">
        <v>100</v>
      </c>
      <c r="F20" s="87" t="s">
        <v>101</v>
      </c>
      <c r="G20" s="336"/>
      <c r="H20" s="86">
        <f ca="1">SUMIF(MAESTRO!D13:X749,B20,MAESTRO!S13:S749)</f>
        <v>0</v>
      </c>
      <c r="I20" s="86">
        <f ca="1">SUMIF(MAESTRO!D15:X749,B20,MAESTRO!T15:T749)</f>
        <v>0</v>
      </c>
      <c r="J20" s="86">
        <f ca="1">SUMIF(MAESTRO!D15:X749,B20,MAESTRO!V15:V749)</f>
        <v>0</v>
      </c>
      <c r="K20" s="29" t="e">
        <f t="shared" ca="1" si="3"/>
        <v>#DIV/0!</v>
      </c>
      <c r="L20" s="41"/>
      <c r="M20" s="41" t="s">
        <v>377</v>
      </c>
      <c r="N20" s="43" t="s">
        <v>378</v>
      </c>
      <c r="O20" s="48">
        <f>+'[6]141'!$P$22</f>
        <v>30750000</v>
      </c>
      <c r="P20" s="86">
        <v>14</v>
      </c>
      <c r="Q20" s="44"/>
      <c r="R20" s="44"/>
    </row>
    <row r="21" spans="1:18" ht="39.950000000000003" customHeight="1" x14ac:dyDescent="0.25">
      <c r="A21" t="s">
        <v>617</v>
      </c>
      <c r="B21" t="str">
        <f t="shared" si="1"/>
        <v>ALC20142</v>
      </c>
      <c r="C21">
        <v>20</v>
      </c>
      <c r="D21" s="102">
        <v>2012170010142</v>
      </c>
      <c r="E21" s="6" t="s">
        <v>102</v>
      </c>
      <c r="F21" s="106" t="s">
        <v>103</v>
      </c>
      <c r="G21" s="290"/>
      <c r="H21" s="86">
        <f ca="1">SUMIF(MAESTRO!D14:X750,B21,MAESTRO!S14:S750)</f>
        <v>0</v>
      </c>
      <c r="I21" s="86">
        <f ca="1">SUMIF(MAESTRO!D16:X750,B21,MAESTRO!T16:T750)</f>
        <v>0</v>
      </c>
      <c r="J21" s="86">
        <f ca="1">SUMIF(MAESTRO!D16:X750,B21,MAESTRO!V16:V750)</f>
        <v>0</v>
      </c>
      <c r="K21" s="29" t="e">
        <f t="shared" ca="1" si="3"/>
        <v>#DIV/0!</v>
      </c>
      <c r="L21" s="41"/>
      <c r="M21" s="41" t="s">
        <v>379</v>
      </c>
      <c r="N21" s="43" t="s">
        <v>380</v>
      </c>
      <c r="O21" s="48">
        <f>+'[6]142'!$P$14</f>
        <v>25000000</v>
      </c>
      <c r="P21" s="86">
        <v>1</v>
      </c>
      <c r="Q21" s="44"/>
      <c r="R21" s="44"/>
    </row>
    <row r="22" spans="1:18" ht="39.950000000000003" customHeight="1" x14ac:dyDescent="0.25">
      <c r="A22" s="44" t="s">
        <v>618</v>
      </c>
      <c r="B22" s="44" t="str">
        <f t="shared" si="1"/>
        <v>SAD21014</v>
      </c>
      <c r="C22" s="44">
        <v>21</v>
      </c>
      <c r="D22" s="107">
        <v>2012170010014</v>
      </c>
      <c r="E22" s="139" t="s">
        <v>104</v>
      </c>
      <c r="F22" s="108" t="s">
        <v>105</v>
      </c>
      <c r="G22" s="312" t="s">
        <v>106</v>
      </c>
      <c r="H22" s="86">
        <f ca="1">SUMIF(MAESTRO!D15:X751,B22,MAESTRO!S15:S751)</f>
        <v>0</v>
      </c>
      <c r="I22" s="86">
        <f ca="1">SUMIF(MAESTRO!D17:X751,B22,MAESTRO!T17:T751)</f>
        <v>0</v>
      </c>
      <c r="J22" s="86">
        <f ca="1">SUMIF(MAESTRO!D17:X751,B22,MAESTRO!V17:V751)</f>
        <v>0</v>
      </c>
      <c r="K22" s="29" t="e">
        <f t="shared" ca="1" si="3"/>
        <v>#DIV/0!</v>
      </c>
      <c r="L22" s="41"/>
      <c r="M22" s="41" t="s">
        <v>385</v>
      </c>
      <c r="N22" s="43" t="s">
        <v>386</v>
      </c>
      <c r="O22" s="48">
        <f>+'[7]014'!$Q$15</f>
        <v>61840000</v>
      </c>
      <c r="P22" s="86">
        <v>80</v>
      </c>
      <c r="Q22" s="54"/>
      <c r="R22" s="44"/>
    </row>
    <row r="23" spans="1:18" ht="39.950000000000003" customHeight="1" x14ac:dyDescent="0.25">
      <c r="A23" s="44" t="s">
        <v>618</v>
      </c>
      <c r="B23" s="44" t="str">
        <f t="shared" si="1"/>
        <v>SAD21136</v>
      </c>
      <c r="C23" s="44">
        <v>21</v>
      </c>
      <c r="D23" s="107">
        <v>2012170010136</v>
      </c>
      <c r="E23" s="140" t="s">
        <v>107</v>
      </c>
      <c r="F23" s="108" t="s">
        <v>108</v>
      </c>
      <c r="G23" s="312"/>
      <c r="H23" s="86">
        <f ca="1">SUMIF(MAESTRO!D16:X752,B23,MAESTRO!S16:S752)</f>
        <v>0</v>
      </c>
      <c r="I23" s="86">
        <f ca="1">SUMIF(MAESTRO!D18:X752,B23,MAESTRO!T18:T752)</f>
        <v>0</v>
      </c>
      <c r="J23" s="86">
        <f ca="1">SUMIF(MAESTRO!D18:X752,B23,MAESTRO!V18:V752)</f>
        <v>0</v>
      </c>
      <c r="K23" s="29" t="e">
        <f t="shared" ca="1" si="3"/>
        <v>#DIV/0!</v>
      </c>
      <c r="L23" s="41"/>
      <c r="M23" s="41" t="s">
        <v>387</v>
      </c>
      <c r="N23" s="43" t="s">
        <v>388</v>
      </c>
      <c r="O23" s="48">
        <f>+'[7]136'!$P$13</f>
        <v>19760000</v>
      </c>
      <c r="P23" s="53">
        <v>0</v>
      </c>
      <c r="Q23" s="54"/>
      <c r="R23" s="44"/>
    </row>
    <row r="24" spans="1:18" ht="39.950000000000003" customHeight="1" x14ac:dyDescent="0.25">
      <c r="A24" s="44" t="s">
        <v>618</v>
      </c>
      <c r="B24" s="44" t="str">
        <f t="shared" si="1"/>
        <v>SAD21015</v>
      </c>
      <c r="C24" s="44">
        <v>21</v>
      </c>
      <c r="D24" s="107">
        <v>2012170010015</v>
      </c>
      <c r="E24" s="139" t="s">
        <v>109</v>
      </c>
      <c r="F24" s="108" t="s">
        <v>110</v>
      </c>
      <c r="G24" s="312"/>
      <c r="H24" s="86">
        <f ca="1">SUMIF(MAESTRO!D17:X753,B24,MAESTRO!S17:S753)</f>
        <v>0</v>
      </c>
      <c r="I24" s="86">
        <f ca="1">SUMIF(MAESTRO!D19:X753,B24,MAESTRO!T19:T753)</f>
        <v>0</v>
      </c>
      <c r="J24" s="86">
        <f ca="1">SUMIF(MAESTRO!D19:X753,B24,MAESTRO!V19:V753)</f>
        <v>0</v>
      </c>
      <c r="K24" s="29" t="e">
        <f t="shared" ca="1" si="3"/>
        <v>#DIV/0!</v>
      </c>
      <c r="L24" s="41"/>
      <c r="M24" s="41" t="s">
        <v>389</v>
      </c>
      <c r="N24" s="43" t="s">
        <v>390</v>
      </c>
      <c r="O24" s="48">
        <f>+'[7]015'!$P$28</f>
        <v>98375000</v>
      </c>
      <c r="P24" s="53">
        <v>100199600798403</v>
      </c>
      <c r="Q24" s="54"/>
      <c r="R24" s="44"/>
    </row>
    <row r="25" spans="1:18" ht="39.950000000000003" customHeight="1" x14ac:dyDescent="0.25">
      <c r="A25" s="44" t="s">
        <v>618</v>
      </c>
      <c r="B25" s="44" t="str">
        <f t="shared" si="1"/>
        <v>SAD21018</v>
      </c>
      <c r="C25" s="44">
        <v>21</v>
      </c>
      <c r="D25" s="107">
        <v>2012170010018</v>
      </c>
      <c r="E25" s="140" t="s">
        <v>111</v>
      </c>
      <c r="F25" s="108" t="s">
        <v>112</v>
      </c>
      <c r="G25" s="312"/>
      <c r="H25" s="86">
        <f ca="1">SUMIF(MAESTRO!D18:X754,B25,MAESTRO!S18:S754)</f>
        <v>0</v>
      </c>
      <c r="I25" s="86">
        <f ca="1">SUMIF(MAESTRO!D20:X754,B25,MAESTRO!T20:T754)</f>
        <v>0</v>
      </c>
      <c r="J25" s="86">
        <f ca="1">SUMIF(MAESTRO!D20:X754,B25,MAESTRO!V20:V754)</f>
        <v>0</v>
      </c>
      <c r="K25" s="29" t="e">
        <f t="shared" ca="1" si="3"/>
        <v>#DIV/0!</v>
      </c>
      <c r="L25" s="41"/>
      <c r="M25" s="41" t="s">
        <v>391</v>
      </c>
      <c r="N25" s="43" t="s">
        <v>392</v>
      </c>
      <c r="O25" s="48">
        <f>+'[7]018'!$P$14</f>
        <v>6207243.6363636367</v>
      </c>
      <c r="P25" s="86">
        <v>100</v>
      </c>
      <c r="Q25" s="54"/>
      <c r="R25" s="44"/>
    </row>
    <row r="26" spans="1:18" ht="39.950000000000003" customHeight="1" x14ac:dyDescent="0.25">
      <c r="A26" s="44" t="s">
        <v>618</v>
      </c>
      <c r="B26" s="44" t="str">
        <f t="shared" si="1"/>
        <v>SAD21016</v>
      </c>
      <c r="C26" s="44">
        <v>21</v>
      </c>
      <c r="D26" s="107">
        <v>2012170010016</v>
      </c>
      <c r="E26" s="139" t="s">
        <v>113</v>
      </c>
      <c r="F26" s="108" t="s">
        <v>114</v>
      </c>
      <c r="G26" s="312"/>
      <c r="H26" s="86">
        <f ca="1">SUMIF(MAESTRO!D19:X755,B26,MAESTRO!S19:S755)</f>
        <v>0</v>
      </c>
      <c r="I26" s="86">
        <f ca="1">SUMIF(MAESTRO!D21:X755,B26,MAESTRO!T21:T755)</f>
        <v>0</v>
      </c>
      <c r="J26" s="86">
        <f ca="1">SUMIF(MAESTRO!D21:X755,B26,MAESTRO!V21:V755)</f>
        <v>0</v>
      </c>
      <c r="K26" s="29" t="e">
        <f t="shared" ca="1" si="3"/>
        <v>#DIV/0!</v>
      </c>
      <c r="L26" s="41"/>
      <c r="M26" s="41" t="s">
        <v>393</v>
      </c>
      <c r="N26" s="43" t="s">
        <v>394</v>
      </c>
      <c r="O26" s="48">
        <f>+'[7]016'!$P$17</f>
        <v>31988170.800000001</v>
      </c>
      <c r="P26" s="86">
        <v>100</v>
      </c>
      <c r="Q26" s="54"/>
      <c r="R26" s="44"/>
    </row>
    <row r="27" spans="1:18" ht="39.950000000000003" customHeight="1" x14ac:dyDescent="0.25">
      <c r="A27" s="44" t="s">
        <v>618</v>
      </c>
      <c r="B27" s="44" t="str">
        <f t="shared" si="1"/>
        <v>SAD21017</v>
      </c>
      <c r="C27" s="44">
        <v>21</v>
      </c>
      <c r="D27" s="107">
        <v>2012170010017</v>
      </c>
      <c r="E27" s="139" t="s">
        <v>115</v>
      </c>
      <c r="F27" s="108" t="s">
        <v>116</v>
      </c>
      <c r="G27" s="312"/>
      <c r="H27" s="86">
        <f ca="1">SUMIF(MAESTRO!D20:X756,B27,MAESTRO!S20:S756)</f>
        <v>0</v>
      </c>
      <c r="I27" s="86">
        <f ca="1">SUMIF(MAESTRO!D22:X756,B27,MAESTRO!T22:T756)</f>
        <v>0</v>
      </c>
      <c r="J27" s="86">
        <f ca="1">SUMIF(MAESTRO!D22:X756,B27,MAESTRO!V22:V756)</f>
        <v>0</v>
      </c>
      <c r="K27" s="29" t="e">
        <f t="shared" ca="1" si="3"/>
        <v>#DIV/0!</v>
      </c>
      <c r="L27" s="41"/>
      <c r="M27" s="41" t="s">
        <v>395</v>
      </c>
      <c r="N27" s="43" t="s">
        <v>396</v>
      </c>
      <c r="O27" s="48">
        <f>+'[7]017'!$P$54</f>
        <v>138427000</v>
      </c>
      <c r="P27" s="53">
        <v>195767195767196</v>
      </c>
      <c r="Q27" s="54"/>
      <c r="R27" s="44"/>
    </row>
    <row r="28" spans="1:18" ht="39.950000000000003" customHeight="1" x14ac:dyDescent="0.25">
      <c r="A28" t="s">
        <v>619</v>
      </c>
      <c r="B28" t="str">
        <f t="shared" si="1"/>
        <v>PLA22123</v>
      </c>
      <c r="C28">
        <v>22</v>
      </c>
      <c r="D28" s="141">
        <v>2012170010123</v>
      </c>
      <c r="E28" s="6" t="s">
        <v>117</v>
      </c>
      <c r="F28" s="14" t="s">
        <v>118</v>
      </c>
      <c r="G28" s="310" t="s">
        <v>119</v>
      </c>
      <c r="H28" s="86">
        <f ca="1">SUMIF(MAESTRO!D21:X757,B28,MAESTRO!S21:S757)</f>
        <v>0</v>
      </c>
      <c r="I28" s="86">
        <f ca="1">SUMIF(MAESTRO!D23:X757,B28,MAESTRO!T23:T757)</f>
        <v>0</v>
      </c>
      <c r="J28" s="86">
        <f ca="1">SUMIF(MAESTRO!D23:X757,B28,MAESTRO!V23:V757)</f>
        <v>0</v>
      </c>
      <c r="K28" s="29" t="e">
        <f t="shared" ca="1" si="3"/>
        <v>#DIV/0!</v>
      </c>
      <c r="L28" s="44"/>
      <c r="M28" s="41">
        <v>0</v>
      </c>
      <c r="N28" s="43">
        <v>0</v>
      </c>
      <c r="O28" s="86">
        <f>+'[8]123'!$P$13</f>
        <v>8250000</v>
      </c>
      <c r="P28" s="44"/>
      <c r="Q28" s="44"/>
      <c r="R28" s="44"/>
    </row>
    <row r="29" spans="1:18" ht="39.950000000000003" customHeight="1" x14ac:dyDescent="0.25">
      <c r="A29" t="s">
        <v>619</v>
      </c>
      <c r="B29" t="str">
        <f t="shared" si="1"/>
        <v>PLA22120</v>
      </c>
      <c r="C29">
        <v>22</v>
      </c>
      <c r="D29" s="5">
        <v>2012170010120</v>
      </c>
      <c r="E29" s="6" t="s">
        <v>120</v>
      </c>
      <c r="F29" s="91" t="s">
        <v>121</v>
      </c>
      <c r="G29" s="309"/>
      <c r="H29" s="86">
        <f ca="1">SUMIF(MAESTRO!D22:X758,B29,MAESTRO!S22:S758)</f>
        <v>0</v>
      </c>
      <c r="I29" s="86">
        <f ca="1">SUMIF(MAESTRO!D24:X758,B29,MAESTRO!T24:T758)</f>
        <v>0</v>
      </c>
      <c r="J29" s="86">
        <f ca="1">SUMIF(MAESTRO!D24:X758,B29,MAESTRO!V24:V758)</f>
        <v>0</v>
      </c>
      <c r="K29" s="29" t="e">
        <f t="shared" ca="1" si="3"/>
        <v>#DIV/0!</v>
      </c>
      <c r="L29" s="41"/>
      <c r="M29" s="41" t="s">
        <v>397</v>
      </c>
      <c r="N29" s="43" t="s">
        <v>398</v>
      </c>
      <c r="O29" s="86">
        <f>+'[8]120'!$P$19</f>
        <v>127550000</v>
      </c>
      <c r="P29" s="86">
        <v>100</v>
      </c>
      <c r="Q29" s="44"/>
      <c r="R29" s="44"/>
    </row>
    <row r="30" spans="1:18" ht="39.950000000000003" customHeight="1" x14ac:dyDescent="0.25">
      <c r="A30" t="s">
        <v>619</v>
      </c>
      <c r="B30" t="str">
        <f t="shared" si="1"/>
        <v>PLA22119</v>
      </c>
      <c r="C30">
        <v>22</v>
      </c>
      <c r="D30" s="92">
        <v>2012170010119</v>
      </c>
      <c r="E30" s="94" t="s">
        <v>122</v>
      </c>
      <c r="F30" s="90" t="s">
        <v>123</v>
      </c>
      <c r="G30" s="309"/>
      <c r="H30" s="86">
        <f ca="1">SUMIF(MAESTRO!D23:X759,B30,MAESTRO!S23:S759)</f>
        <v>0</v>
      </c>
      <c r="I30" s="86">
        <f ca="1">SUMIF(MAESTRO!D25:X759,B30,MAESTRO!T25:T759)</f>
        <v>0</v>
      </c>
      <c r="J30" s="86">
        <f ca="1">SUMIF(MAESTRO!D25:X759,B30,MAESTRO!V25:V759)</f>
        <v>0</v>
      </c>
      <c r="K30" s="29" t="e">
        <f t="shared" ca="1" si="3"/>
        <v>#DIV/0!</v>
      </c>
      <c r="L30" s="41"/>
      <c r="M30" s="41" t="s">
        <v>399</v>
      </c>
      <c r="N30" s="43" t="s">
        <v>400</v>
      </c>
      <c r="O30" s="86">
        <f>+'[8]119'!$P$18</f>
        <v>46632000</v>
      </c>
      <c r="P30" s="86">
        <v>100</v>
      </c>
      <c r="Q30" s="44"/>
      <c r="R30" s="44"/>
    </row>
    <row r="31" spans="1:18" ht="39.950000000000003" customHeight="1" x14ac:dyDescent="0.25">
      <c r="A31" t="s">
        <v>619</v>
      </c>
      <c r="B31" t="str">
        <f t="shared" si="1"/>
        <v>PLA22117</v>
      </c>
      <c r="C31">
        <v>22</v>
      </c>
      <c r="D31" s="5">
        <v>2012170010117</v>
      </c>
      <c r="E31" s="6" t="s">
        <v>124</v>
      </c>
      <c r="F31" s="91" t="s">
        <v>125</v>
      </c>
      <c r="G31" s="309"/>
      <c r="H31" s="86">
        <f ca="1">SUMIF(MAESTRO!D24:X760,B31,MAESTRO!S24:S760)</f>
        <v>0</v>
      </c>
      <c r="I31" s="86">
        <f ca="1">SUMIF(MAESTRO!D26:X760,B31,MAESTRO!T26:T760)</f>
        <v>0</v>
      </c>
      <c r="J31" s="86">
        <f ca="1">SUMIF(MAESTRO!D26:X760,B31,MAESTRO!V26:V760)</f>
        <v>0</v>
      </c>
      <c r="K31" s="29" t="e">
        <f t="shared" ca="1" si="3"/>
        <v>#DIV/0!</v>
      </c>
      <c r="L31" s="41"/>
      <c r="M31" s="41" t="s">
        <v>401</v>
      </c>
      <c r="N31" s="43" t="s">
        <v>402</v>
      </c>
      <c r="O31" s="86">
        <f>+'[8]117'!$P$15</f>
        <v>26188822.5</v>
      </c>
      <c r="P31" s="86">
        <v>983333333333333</v>
      </c>
      <c r="Q31" s="44"/>
      <c r="R31" s="44"/>
    </row>
    <row r="32" spans="1:18" ht="39.950000000000003" customHeight="1" x14ac:dyDescent="0.25">
      <c r="A32" t="s">
        <v>619</v>
      </c>
      <c r="B32" t="str">
        <f t="shared" si="1"/>
        <v>PLA22121</v>
      </c>
      <c r="C32">
        <v>22</v>
      </c>
      <c r="D32" s="5">
        <v>2012170010121</v>
      </c>
      <c r="E32" s="6" t="s">
        <v>126</v>
      </c>
      <c r="F32" s="91" t="s">
        <v>127</v>
      </c>
      <c r="G32" s="309"/>
      <c r="H32" s="86">
        <f ca="1">SUMIF(MAESTRO!D25:X761,B32,MAESTRO!S25:S761)</f>
        <v>0</v>
      </c>
      <c r="I32" s="86">
        <f ca="1">SUMIF(MAESTRO!D27:X761,B32,MAESTRO!T27:T761)</f>
        <v>0</v>
      </c>
      <c r="J32" s="86">
        <f ca="1">SUMIF(MAESTRO!D27:X761,B32,MAESTRO!V27:V761)</f>
        <v>0</v>
      </c>
      <c r="K32" s="29" t="e">
        <f t="shared" ca="1" si="3"/>
        <v>#DIV/0!</v>
      </c>
      <c r="L32" s="41"/>
      <c r="M32" s="41" t="s">
        <v>403</v>
      </c>
      <c r="N32" s="43" t="s">
        <v>404</v>
      </c>
      <c r="O32" s="86">
        <f>+'[8]121'!$P$16</f>
        <v>60450000</v>
      </c>
      <c r="P32" s="86">
        <v>100</v>
      </c>
      <c r="Q32" s="44"/>
      <c r="R32" s="44"/>
    </row>
    <row r="33" spans="1:18" ht="39.950000000000003" customHeight="1" x14ac:dyDescent="0.25">
      <c r="A33" s="129" t="s">
        <v>619</v>
      </c>
      <c r="B33" s="129" t="str">
        <f t="shared" si="1"/>
        <v>PLA22128</v>
      </c>
      <c r="C33" s="129">
        <v>22</v>
      </c>
      <c r="D33" s="5">
        <v>2012170010128</v>
      </c>
      <c r="E33" s="6" t="s">
        <v>128</v>
      </c>
      <c r="F33" s="104" t="s">
        <v>129</v>
      </c>
      <c r="G33" s="309"/>
      <c r="H33" s="86">
        <f ca="1">SUMIF(MAESTRO!D26:X762,B33,MAESTRO!S26:S762)</f>
        <v>0</v>
      </c>
      <c r="I33" s="86">
        <f ca="1">SUMIF(MAESTRO!D28:X762,B33,MAESTRO!T28:T762)</f>
        <v>0</v>
      </c>
      <c r="J33" s="86">
        <f ca="1">SUMIF(MAESTRO!D28:X762,B33,MAESTRO!V28:V762)</f>
        <v>0</v>
      </c>
      <c r="K33" s="29" t="e">
        <f t="shared" ca="1" si="3"/>
        <v>#DIV/0!</v>
      </c>
      <c r="L33" s="41"/>
      <c r="M33" s="41" t="s">
        <v>405</v>
      </c>
      <c r="N33" s="43" t="s">
        <v>406</v>
      </c>
      <c r="O33" s="86">
        <f>+'[8]128'!$P$12</f>
        <v>0</v>
      </c>
      <c r="P33" s="86" t="s">
        <v>573</v>
      </c>
      <c r="Q33" s="44"/>
      <c r="R33" s="44"/>
    </row>
    <row r="34" spans="1:18" ht="33.75" x14ac:dyDescent="0.25">
      <c r="A34" s="129" t="s">
        <v>619</v>
      </c>
      <c r="B34" s="129" t="str">
        <f t="shared" si="1"/>
        <v>PLA22122</v>
      </c>
      <c r="C34" s="129">
        <v>22</v>
      </c>
      <c r="D34" s="5">
        <v>2012170010122</v>
      </c>
      <c r="E34" s="139" t="s">
        <v>130</v>
      </c>
      <c r="F34" s="108" t="s">
        <v>131</v>
      </c>
      <c r="G34" s="309"/>
      <c r="H34" s="86">
        <f ca="1">SUMIF(MAESTRO!D27:X763,B34,MAESTRO!S27:S763)</f>
        <v>0</v>
      </c>
      <c r="I34" s="86">
        <f ca="1">SUMIF(MAESTRO!D29:X763,B34,MAESTRO!T29:T763)</f>
        <v>0</v>
      </c>
      <c r="J34" s="86">
        <f ca="1">SUMIF(MAESTRO!D29:X763,B34,MAESTRO!V29:V763)</f>
        <v>0</v>
      </c>
      <c r="K34" s="29" t="e">
        <f t="shared" ca="1" si="3"/>
        <v>#DIV/0!</v>
      </c>
      <c r="L34" s="41"/>
      <c r="M34" s="41" t="s">
        <v>407</v>
      </c>
      <c r="N34" s="43" t="s">
        <v>408</v>
      </c>
      <c r="O34" s="86">
        <f>+'[8]122'!$P$15</f>
        <v>111546975.5</v>
      </c>
      <c r="P34" s="86">
        <v>4</v>
      </c>
      <c r="Q34" s="44"/>
      <c r="R34" s="44"/>
    </row>
    <row r="35" spans="1:18" ht="39.950000000000003" customHeight="1" x14ac:dyDescent="0.25">
      <c r="A35" t="s">
        <v>620</v>
      </c>
      <c r="B35" t="str">
        <f t="shared" si="1"/>
        <v>TTO23127</v>
      </c>
      <c r="C35">
        <v>23</v>
      </c>
      <c r="D35" s="103">
        <v>2012170010127</v>
      </c>
      <c r="E35" s="94" t="s">
        <v>132</v>
      </c>
      <c r="F35" s="105" t="s">
        <v>133</v>
      </c>
      <c r="G35" s="319" t="s">
        <v>134</v>
      </c>
      <c r="H35" s="86">
        <f ca="1">SUMIF(MAESTRO!D28:X764,B35,MAESTRO!S28:S764)</f>
        <v>0</v>
      </c>
      <c r="I35" s="86">
        <f ca="1">SUMIF(MAESTRO!D30:X764,B35,MAESTRO!T30:T764)</f>
        <v>0</v>
      </c>
      <c r="J35" s="86">
        <f ca="1">SUMIF(MAESTRO!D30:X764,B35,MAESTRO!V30:V764)</f>
        <v>0</v>
      </c>
      <c r="K35" s="29" t="e">
        <f t="shared" ca="1" si="3"/>
        <v>#DIV/0!</v>
      </c>
      <c r="L35" s="41"/>
      <c r="M35" s="41" t="s">
        <v>409</v>
      </c>
      <c r="N35" s="43" t="s">
        <v>410</v>
      </c>
      <c r="O35" s="46">
        <f>+'[9]127'!$P$21</f>
        <v>67800000</v>
      </c>
      <c r="P35" s="86">
        <v>65</v>
      </c>
      <c r="Q35" s="44"/>
      <c r="R35" s="44"/>
    </row>
    <row r="36" spans="1:18" ht="39.950000000000003" customHeight="1" x14ac:dyDescent="0.25">
      <c r="A36" t="s">
        <v>620</v>
      </c>
      <c r="B36" t="str">
        <f t="shared" si="1"/>
        <v>TTO23130</v>
      </c>
      <c r="C36">
        <v>23</v>
      </c>
      <c r="D36" s="92">
        <v>2012170010130</v>
      </c>
      <c r="E36" s="94" t="s">
        <v>135</v>
      </c>
      <c r="F36" s="108" t="s">
        <v>136</v>
      </c>
      <c r="G36" s="320"/>
      <c r="H36" s="86">
        <f ca="1">SUMIF(MAESTRO!D29:X765,B36,MAESTRO!S29:S765)</f>
        <v>0</v>
      </c>
      <c r="I36" s="86">
        <f ca="1">SUMIF(MAESTRO!D31:X765,B36,MAESTRO!T31:T765)</f>
        <v>0</v>
      </c>
      <c r="J36" s="86">
        <f ca="1">SUMIF(MAESTRO!D31:X765,B36,MAESTRO!V31:V765)</f>
        <v>0</v>
      </c>
      <c r="K36" s="29" t="e">
        <f t="shared" ca="1" si="3"/>
        <v>#DIV/0!</v>
      </c>
      <c r="L36" s="41"/>
      <c r="M36" s="41" t="s">
        <v>411</v>
      </c>
      <c r="N36" s="43" t="s">
        <v>412</v>
      </c>
      <c r="O36" s="46">
        <f>+'[9]130'!$P$23</f>
        <v>142200000</v>
      </c>
      <c r="P36" s="86">
        <v>948387096774194</v>
      </c>
      <c r="Q36" s="44"/>
      <c r="R36" s="44"/>
    </row>
    <row r="37" spans="1:18" ht="39.950000000000003" customHeight="1" x14ac:dyDescent="0.25">
      <c r="A37" t="s">
        <v>620</v>
      </c>
      <c r="B37" t="str">
        <f t="shared" si="1"/>
        <v>TTO23201</v>
      </c>
      <c r="C37">
        <v>23</v>
      </c>
      <c r="D37" s="5">
        <v>2012170010201</v>
      </c>
      <c r="E37" s="6">
        <v>201</v>
      </c>
      <c r="F37" s="14" t="s">
        <v>14</v>
      </c>
      <c r="G37" s="320"/>
      <c r="H37" s="86">
        <f ca="1">SUMIF(MAESTRO!D30:X766,B37,MAESTRO!S30:S766)</f>
        <v>0</v>
      </c>
      <c r="I37" s="86">
        <f ca="1">SUMIF(MAESTRO!D32:X766,B37,MAESTRO!T32:T766)</f>
        <v>0</v>
      </c>
      <c r="J37" s="86">
        <f ca="1">SUMIF(MAESTRO!D32:X766,B37,MAESTRO!V32:V766)</f>
        <v>0</v>
      </c>
      <c r="K37" s="29" t="e">
        <f t="shared" ca="1" si="3"/>
        <v>#DIV/0!</v>
      </c>
      <c r="L37" s="44"/>
      <c r="M37" s="41">
        <v>0</v>
      </c>
      <c r="N37" s="43">
        <v>0</v>
      </c>
      <c r="O37" s="23"/>
      <c r="P37" s="86"/>
      <c r="Q37" s="44"/>
      <c r="R37" s="44"/>
    </row>
    <row r="38" spans="1:18" ht="39.950000000000003" customHeight="1" x14ac:dyDescent="0.25">
      <c r="A38" t="s">
        <v>620</v>
      </c>
      <c r="B38" t="str">
        <f t="shared" si="1"/>
        <v>TTO23131</v>
      </c>
      <c r="C38">
        <v>23</v>
      </c>
      <c r="D38" s="92">
        <v>2012170010131</v>
      </c>
      <c r="E38" s="94" t="s">
        <v>166</v>
      </c>
      <c r="F38" s="90" t="s">
        <v>167</v>
      </c>
      <c r="G38" s="320"/>
      <c r="H38" s="86">
        <f ca="1">SUMIF(MAESTRO!D31:X767,B38,MAESTRO!S31:S767)</f>
        <v>0</v>
      </c>
      <c r="I38" s="86">
        <f ca="1">SUMIF(MAESTRO!D33:X767,B38,MAESTRO!T33:T767)</f>
        <v>0</v>
      </c>
      <c r="J38" s="86">
        <f ca="1">SUMIF(MAESTRO!D33:X767,B38,MAESTRO!V33:V767)</f>
        <v>0</v>
      </c>
      <c r="K38" s="29" t="e">
        <f t="shared" ca="1" si="3"/>
        <v>#DIV/0!</v>
      </c>
      <c r="L38" s="41"/>
      <c r="M38" s="41" t="s">
        <v>413</v>
      </c>
      <c r="N38" s="43" t="s">
        <v>414</v>
      </c>
      <c r="O38" s="48">
        <f>+'[9]131'!$P$17</f>
        <v>44000000</v>
      </c>
      <c r="P38" s="49">
        <v>1</v>
      </c>
      <c r="Q38" s="44"/>
      <c r="R38" s="44"/>
    </row>
    <row r="39" spans="1:18" ht="39.950000000000003" customHeight="1" x14ac:dyDescent="0.25">
      <c r="A39" t="s">
        <v>620</v>
      </c>
      <c r="B39" t="str">
        <f t="shared" si="1"/>
        <v>TTO23129</v>
      </c>
      <c r="C39">
        <v>23</v>
      </c>
      <c r="D39" s="92">
        <v>2012170010129</v>
      </c>
      <c r="E39" s="94">
        <v>129</v>
      </c>
      <c r="F39" s="90" t="s">
        <v>167</v>
      </c>
      <c r="G39" s="320"/>
      <c r="H39" s="86">
        <f ca="1">SUMIF(MAESTRO!D32:X768,B39,MAESTRO!S32:S768)</f>
        <v>0</v>
      </c>
      <c r="I39" s="86">
        <f ca="1">SUMIF(MAESTRO!D34:X768,B39,MAESTRO!T34:T768)</f>
        <v>0</v>
      </c>
      <c r="J39" s="86">
        <f ca="1">SUMIF(MAESTRO!D34:X768,B39,MAESTRO!V34:V768)</f>
        <v>0</v>
      </c>
      <c r="K39" s="29" t="e">
        <f t="shared" ca="1" si="3"/>
        <v>#DIV/0!</v>
      </c>
      <c r="L39" s="41"/>
      <c r="M39" s="41" t="s">
        <v>415</v>
      </c>
      <c r="N39" s="43" t="s">
        <v>416</v>
      </c>
      <c r="O39" s="48">
        <f>+'[9]129'!$P$52</f>
        <v>417747825</v>
      </c>
      <c r="P39" s="49">
        <v>100</v>
      </c>
      <c r="Q39" s="44"/>
      <c r="R39" s="44"/>
    </row>
    <row r="40" spans="1:18" ht="39.950000000000003" customHeight="1" x14ac:dyDescent="0.25">
      <c r="A40" t="s">
        <v>620</v>
      </c>
      <c r="B40" t="str">
        <f t="shared" si="1"/>
        <v>TTO23132</v>
      </c>
      <c r="C40">
        <v>23</v>
      </c>
      <c r="D40" s="102">
        <v>2012170010132</v>
      </c>
      <c r="E40" s="139" t="s">
        <v>137</v>
      </c>
      <c r="F40" s="108" t="s">
        <v>138</v>
      </c>
      <c r="G40" s="320"/>
      <c r="H40" s="86">
        <f ca="1">SUMIF(MAESTRO!D33:X769,B40,MAESTRO!S33:S769)</f>
        <v>0</v>
      </c>
      <c r="I40" s="86">
        <f ca="1">SUMIF(MAESTRO!D35:X769,B40,MAESTRO!T35:T769)</f>
        <v>0</v>
      </c>
      <c r="J40" s="86">
        <f ca="1">SUMIF(MAESTRO!D35:X769,B40,MAESTRO!V35:V769)</f>
        <v>0</v>
      </c>
      <c r="K40" s="29" t="e">
        <f t="shared" ca="1" si="3"/>
        <v>#DIV/0!</v>
      </c>
      <c r="L40" s="41"/>
      <c r="M40" s="41" t="s">
        <v>417</v>
      </c>
      <c r="N40" s="43" t="s">
        <v>418</v>
      </c>
      <c r="O40" s="48">
        <f>+'[9]132'!$P$17</f>
        <v>62000000</v>
      </c>
      <c r="P40" s="49">
        <v>100</v>
      </c>
      <c r="Q40" s="44"/>
      <c r="R40" s="44"/>
    </row>
    <row r="41" spans="1:18" ht="39.950000000000003" customHeight="1" x14ac:dyDescent="0.25">
      <c r="A41" t="s">
        <v>621</v>
      </c>
      <c r="B41" t="str">
        <f t="shared" si="1"/>
        <v>GOB24102</v>
      </c>
      <c r="C41">
        <v>24</v>
      </c>
      <c r="D41" s="92">
        <v>2012170010102</v>
      </c>
      <c r="E41" s="94" t="s">
        <v>139</v>
      </c>
      <c r="F41" s="90" t="s">
        <v>140</v>
      </c>
      <c r="G41" s="331" t="s">
        <v>141</v>
      </c>
      <c r="H41" s="86">
        <f ca="1">SUMIF(MAESTRO!D34:X770,B41,MAESTRO!S34:S769)</f>
        <v>0</v>
      </c>
      <c r="I41" s="86">
        <f ca="1">SUMIF(MAESTRO!D36:X770,B41,MAESTRO!T36:T769)</f>
        <v>0</v>
      </c>
      <c r="J41" s="86">
        <f ca="1">SUMIF(MAESTRO!D36:X770,B41,MAESTRO!V36:V769)</f>
        <v>0</v>
      </c>
      <c r="K41" s="54" t="e">
        <f t="shared" ca="1" si="3"/>
        <v>#DIV/0!</v>
      </c>
      <c r="L41" s="41"/>
      <c r="M41" s="41" t="s">
        <v>419</v>
      </c>
      <c r="N41" s="43" t="s">
        <v>420</v>
      </c>
      <c r="O41" s="48">
        <f>+'[10]UPV-102'!$P$20</f>
        <v>95250000</v>
      </c>
      <c r="P41" s="49">
        <v>183</v>
      </c>
      <c r="Q41" s="44"/>
      <c r="R41" s="44"/>
    </row>
    <row r="42" spans="1:18" ht="39.950000000000003" customHeight="1" x14ac:dyDescent="0.25">
      <c r="A42" t="s">
        <v>621</v>
      </c>
      <c r="B42" t="str">
        <f t="shared" si="1"/>
        <v>GOB24101</v>
      </c>
      <c r="C42">
        <v>24</v>
      </c>
      <c r="D42" s="92">
        <v>2012170010101</v>
      </c>
      <c r="E42" s="94" t="s">
        <v>142</v>
      </c>
      <c r="F42" s="90" t="s">
        <v>143</v>
      </c>
      <c r="G42" s="331"/>
      <c r="H42" s="86">
        <f ca="1">SUMIF(MAESTRO!D35:X771,B42,MAESTRO!S35:S771)</f>
        <v>0</v>
      </c>
      <c r="I42" s="86">
        <f ca="1">SUMIF(MAESTRO!D37:X771,B42,MAESTRO!T37:T771)</f>
        <v>0</v>
      </c>
      <c r="J42" s="86">
        <f ca="1">SUMIF(MAESTRO!D37:X771,B42,MAESTRO!V37:V771)</f>
        <v>0</v>
      </c>
      <c r="K42" s="54" t="e">
        <f t="shared" ca="1" si="3"/>
        <v>#DIV/0!</v>
      </c>
      <c r="L42" s="41"/>
      <c r="M42" s="41" t="s">
        <v>421</v>
      </c>
      <c r="N42" s="43" t="s">
        <v>422</v>
      </c>
      <c r="O42" s="48">
        <f>+'[10]Prote Com vulner 101 '!$P$18</f>
        <v>255000000</v>
      </c>
      <c r="P42" s="49">
        <v>55</v>
      </c>
      <c r="Q42" s="44"/>
      <c r="R42" s="44"/>
    </row>
    <row r="43" spans="1:18" ht="39.950000000000003" customHeight="1" x14ac:dyDescent="0.25">
      <c r="A43" t="s">
        <v>621</v>
      </c>
      <c r="B43" t="str">
        <f t="shared" si="1"/>
        <v>GOB24098</v>
      </c>
      <c r="C43">
        <v>24</v>
      </c>
      <c r="D43" s="5">
        <v>2012170010098</v>
      </c>
      <c r="E43" s="6" t="s">
        <v>144</v>
      </c>
      <c r="F43" s="91" t="s">
        <v>145</v>
      </c>
      <c r="G43" s="331"/>
      <c r="H43" s="86">
        <f ca="1">SUMIF(MAESTRO!D36:X772,B43,MAESTRO!S36:S772)</f>
        <v>0</v>
      </c>
      <c r="I43" s="86">
        <f ca="1">SUMIF(MAESTRO!D38:X772,B43,MAESTRO!T38:T772)</f>
        <v>0</v>
      </c>
      <c r="J43" s="86">
        <f ca="1">SUMIF(MAESTRO!D38:X772,B43,MAESTRO!V38:V772)</f>
        <v>0</v>
      </c>
      <c r="K43" s="54" t="e">
        <f t="shared" ca="1" si="3"/>
        <v>#DIV/0!</v>
      </c>
      <c r="L43" s="41"/>
      <c r="M43" s="41" t="s">
        <v>423</v>
      </c>
      <c r="N43" s="43" t="s">
        <v>424</v>
      </c>
      <c r="O43" s="48">
        <f>+'[10]Abuso sexual 98 '!$P$13</f>
        <v>10000000</v>
      </c>
      <c r="P43" s="49">
        <v>21</v>
      </c>
      <c r="Q43" s="44"/>
      <c r="R43" s="44"/>
    </row>
    <row r="44" spans="1:18" ht="39.950000000000003" customHeight="1" x14ac:dyDescent="0.25">
      <c r="A44" t="s">
        <v>621</v>
      </c>
      <c r="B44" t="str">
        <f t="shared" si="1"/>
        <v>GOB24147</v>
      </c>
      <c r="C44">
        <v>24</v>
      </c>
      <c r="D44" s="92">
        <v>2012170010147</v>
      </c>
      <c r="E44" s="94" t="s">
        <v>146</v>
      </c>
      <c r="F44" s="90" t="s">
        <v>147</v>
      </c>
      <c r="G44" s="331"/>
      <c r="H44" s="86">
        <f ca="1">SUMIF(MAESTRO!D37:X773,B44,MAESTRO!S37:S773)</f>
        <v>0</v>
      </c>
      <c r="I44" s="86">
        <f ca="1">SUMIF(MAESTRO!D39:X773,B44,MAESTRO!T39:T773)</f>
        <v>0</v>
      </c>
      <c r="J44" s="86">
        <f ca="1">SUMIF(MAESTRO!D39:X773,B44,MAESTRO!V39:V773)</f>
        <v>0</v>
      </c>
      <c r="K44" s="54" t="e">
        <f t="shared" ca="1" si="3"/>
        <v>#DIV/0!</v>
      </c>
      <c r="L44" s="41"/>
      <c r="M44" s="41" t="s">
        <v>430</v>
      </c>
      <c r="N44" s="43" t="s">
        <v>431</v>
      </c>
      <c r="O44" s="48">
        <f>+'[10]violencia intrafamiliar 147'!$P$12</f>
        <v>20000000</v>
      </c>
      <c r="P44" s="49">
        <v>1364</v>
      </c>
      <c r="Q44" s="44"/>
      <c r="R44" s="44"/>
    </row>
    <row r="45" spans="1:18" ht="39.950000000000003" customHeight="1" x14ac:dyDescent="0.25">
      <c r="A45" t="s">
        <v>621</v>
      </c>
      <c r="B45" t="str">
        <f t="shared" si="1"/>
        <v>GOB24103</v>
      </c>
      <c r="C45">
        <v>24</v>
      </c>
      <c r="D45" s="92">
        <v>2012170010103</v>
      </c>
      <c r="E45" s="94" t="s">
        <v>148</v>
      </c>
      <c r="F45" s="90" t="s">
        <v>149</v>
      </c>
      <c r="G45" s="331"/>
      <c r="H45" s="86">
        <f ca="1">SUMIF(MAESTRO!D38:X774,B45,MAESTRO!S38:S774)</f>
        <v>0</v>
      </c>
      <c r="I45" s="86">
        <f ca="1">SUMIF(MAESTRO!D40:X774,B45,MAESTRO!T40:T774)</f>
        <v>0</v>
      </c>
      <c r="J45" s="86">
        <f ca="1">SUMIF(MAESTRO!D40:X774,B45,MAESTRO!V40:V774)</f>
        <v>0</v>
      </c>
      <c r="K45" s="54" t="e">
        <f t="shared" ca="1" si="3"/>
        <v>#DIV/0!</v>
      </c>
      <c r="L45" s="41"/>
      <c r="M45" s="41" t="s">
        <v>425</v>
      </c>
      <c r="N45" s="43" t="s">
        <v>426</v>
      </c>
      <c r="O45" s="48">
        <f>+'[10]victimas 103 '!$P$15</f>
        <v>37500000</v>
      </c>
      <c r="P45" s="49">
        <v>100</v>
      </c>
      <c r="Q45" s="44"/>
      <c r="R45" s="44"/>
    </row>
    <row r="46" spans="1:18" ht="39.950000000000003" customHeight="1" x14ac:dyDescent="0.25">
      <c r="A46" t="s">
        <v>621</v>
      </c>
      <c r="B46" t="str">
        <f t="shared" si="1"/>
        <v>GOB24097</v>
      </c>
      <c r="C46">
        <v>24</v>
      </c>
      <c r="D46" s="92">
        <v>2012170010097</v>
      </c>
      <c r="E46" s="94" t="s">
        <v>150</v>
      </c>
      <c r="F46" s="90" t="s">
        <v>151</v>
      </c>
      <c r="G46" s="331"/>
      <c r="H46" s="86">
        <f ca="1">SUMIF(MAESTRO!D39:X775,B46,MAESTRO!S39:S775)</f>
        <v>0</v>
      </c>
      <c r="I46" s="86">
        <f ca="1">SUMIF(MAESTRO!D41:X775,B46,MAESTRO!T41:T775)</f>
        <v>0</v>
      </c>
      <c r="J46" s="86">
        <f ca="1">SUMIF(MAESTRO!D41:X775,B46,MAESTRO!V41:V775)</f>
        <v>0</v>
      </c>
      <c r="K46" s="54" t="e">
        <f t="shared" ca="1" si="3"/>
        <v>#DIV/0!</v>
      </c>
      <c r="L46" s="41"/>
      <c r="M46" s="41" t="s">
        <v>427</v>
      </c>
      <c r="N46" s="43" t="s">
        <v>428</v>
      </c>
      <c r="O46" s="48">
        <f>+'[10]Org seguridad final 97'!$P$47</f>
        <v>714425522.93499994</v>
      </c>
      <c r="P46" s="49">
        <v>337</v>
      </c>
      <c r="Q46" s="44"/>
      <c r="R46" s="44"/>
    </row>
    <row r="47" spans="1:18" ht="39.950000000000003" customHeight="1" x14ac:dyDescent="0.25">
      <c r="A47" t="s">
        <v>621</v>
      </c>
      <c r="B47" t="str">
        <f t="shared" si="1"/>
        <v>GOB24100</v>
      </c>
      <c r="C47">
        <v>24</v>
      </c>
      <c r="D47" s="5">
        <v>2012170010100</v>
      </c>
      <c r="E47" s="6" t="s">
        <v>152</v>
      </c>
      <c r="F47" s="91" t="s">
        <v>153</v>
      </c>
      <c r="G47" s="331"/>
      <c r="H47" s="86">
        <f ca="1">SUMIF(MAESTRO!D40:X776,B47,MAESTRO!S40:S776)</f>
        <v>0</v>
      </c>
      <c r="I47" s="86">
        <f ca="1">SUMIF(MAESTRO!D42:X776,B47,MAESTRO!T42:T776)</f>
        <v>0</v>
      </c>
      <c r="J47" s="86">
        <f ca="1">SUMIF(MAESTRO!D42:X776,B47,MAESTRO!V42:V776)</f>
        <v>0</v>
      </c>
      <c r="K47" s="54">
        <v>0</v>
      </c>
      <c r="L47" s="41"/>
      <c r="M47" s="42" t="s">
        <v>429</v>
      </c>
      <c r="N47" s="43" t="s">
        <v>569</v>
      </c>
      <c r="O47" s="48">
        <f>+'[10]CONSEJO PAZ 100'!$P$12</f>
        <v>6250000</v>
      </c>
      <c r="P47" s="49" t="e">
        <f>IF(M47=INDICADORES!#REF!,INDICADORES!E29,"OJO")</f>
        <v>#REF!</v>
      </c>
      <c r="Q47" s="44"/>
      <c r="R47" s="44"/>
    </row>
    <row r="48" spans="1:18" ht="39.950000000000003" customHeight="1" x14ac:dyDescent="0.25">
      <c r="A48" t="s">
        <v>621</v>
      </c>
      <c r="B48" t="str">
        <f t="shared" si="1"/>
        <v>GOB24104</v>
      </c>
      <c r="C48">
        <v>24</v>
      </c>
      <c r="D48" s="5">
        <v>2012170010104</v>
      </c>
      <c r="E48" s="6" t="s">
        <v>154</v>
      </c>
      <c r="F48" s="91" t="s">
        <v>155</v>
      </c>
      <c r="G48" s="331"/>
      <c r="H48" s="86">
        <f ca="1">SUMIF(MAESTRO!D41:X777,B48,MAESTRO!S41:S777)</f>
        <v>0</v>
      </c>
      <c r="I48" s="86">
        <f ca="1">SUMIF(MAESTRO!D43:X777,B48,MAESTRO!T43:T777)</f>
        <v>0</v>
      </c>
      <c r="J48" s="86">
        <f ca="1">SUMIF(MAESTRO!D43:X777,B48,MAESTRO!V43:V777)</f>
        <v>0</v>
      </c>
      <c r="K48" s="54" t="e">
        <f t="shared" ca="1" si="3"/>
        <v>#DIV/0!</v>
      </c>
      <c r="L48" s="41"/>
      <c r="M48" s="42" t="s">
        <v>429</v>
      </c>
      <c r="N48" s="43" t="s">
        <v>569</v>
      </c>
      <c r="O48" s="48">
        <f>+'[10]Resocialización 104'!$P$20</f>
        <v>48750000</v>
      </c>
      <c r="P48" s="49" t="e">
        <f>IF(M48=INDICADORES!#REF!,INDICADORES!E29,"OJO")</f>
        <v>#REF!</v>
      </c>
      <c r="Q48" s="44"/>
      <c r="R48" s="44"/>
    </row>
    <row r="49" spans="1:18" ht="39.950000000000003" customHeight="1" x14ac:dyDescent="0.25">
      <c r="A49" t="s">
        <v>622</v>
      </c>
      <c r="B49" t="str">
        <f t="shared" si="1"/>
        <v>HAC25133</v>
      </c>
      <c r="C49">
        <v>25</v>
      </c>
      <c r="D49" s="37" t="s">
        <v>156</v>
      </c>
      <c r="E49" s="38" t="s">
        <v>157</v>
      </c>
      <c r="F49" s="108" t="s">
        <v>158</v>
      </c>
      <c r="G49" s="142" t="s">
        <v>159</v>
      </c>
      <c r="H49" s="86">
        <f ca="1">SUMIF(MAESTRO!D1:V300,B49,MAESTRO!S:S)</f>
        <v>110000000</v>
      </c>
      <c r="I49" s="86">
        <f ca="1">SUMIF(MAESTRO!D44:X778,B49,MAESTRO!T44:T778)</f>
        <v>68429000</v>
      </c>
      <c r="J49" s="86">
        <f ca="1">SUMIF(MAESTRO!D44:X778,B49,MAESTRO!V44:V778)</f>
        <v>10099116</v>
      </c>
      <c r="K49" s="29">
        <f ca="1">+J49/I49</f>
        <v>0.147585322012597</v>
      </c>
      <c r="L49" s="44"/>
      <c r="M49" s="41">
        <v>0</v>
      </c>
      <c r="N49" s="43">
        <v>0</v>
      </c>
      <c r="O49" s="53">
        <f>+'[11]133'!$P$36</f>
        <v>2184617932</v>
      </c>
      <c r="P49" s="49" t="str">
        <f>IF(M49=[12]Hoja1!$G$297,[12]Hoja1!$E$297,"OJO")</f>
        <v>OJO</v>
      </c>
      <c r="Q49" s="44"/>
      <c r="R49" s="44"/>
    </row>
    <row r="50" spans="1:18" ht="54" customHeight="1" x14ac:dyDescent="0.25">
      <c r="A50" t="s">
        <v>623</v>
      </c>
      <c r="B50" t="str">
        <f t="shared" si="1"/>
        <v>OPP26085</v>
      </c>
      <c r="C50" s="26">
        <v>26</v>
      </c>
      <c r="D50" s="92">
        <v>2012170010085</v>
      </c>
      <c r="E50" s="38" t="s">
        <v>160</v>
      </c>
      <c r="F50" s="90" t="s">
        <v>161</v>
      </c>
      <c r="G50" s="328" t="s">
        <v>162</v>
      </c>
      <c r="H50" s="86">
        <f ca="1">SUMIF(MAESTRO!D43:X779,B50,MAESTRO!S43:S779)</f>
        <v>0</v>
      </c>
      <c r="I50" s="86">
        <f ca="1">SUMIF(MAESTRO!D45:X779,B50,MAESTRO!T45:T779)</f>
        <v>0</v>
      </c>
      <c r="J50" s="86">
        <f ca="1">SUMIF(MAESTRO!D45:X779,B50,MAESTRO!V45:V779)</f>
        <v>0</v>
      </c>
      <c r="K50" s="29">
        <v>0</v>
      </c>
      <c r="L50" s="41"/>
      <c r="M50" s="51" t="s">
        <v>432</v>
      </c>
      <c r="N50" s="43" t="s">
        <v>433</v>
      </c>
      <c r="O50" s="46">
        <f>+'[13]085(2)'!$P$12</f>
        <v>30000000</v>
      </c>
      <c r="P50" s="49">
        <f>IF(M50=[12]Hoja1!$G$297,[12]Hoja1!$E$297,"OJO")</f>
        <v>1</v>
      </c>
      <c r="Q50" s="44"/>
      <c r="R50" s="44"/>
    </row>
    <row r="51" spans="1:18" ht="39.950000000000003" customHeight="1" x14ac:dyDescent="0.25">
      <c r="A51" t="s">
        <v>623</v>
      </c>
      <c r="B51" t="str">
        <f t="shared" si="1"/>
        <v>OPP26037</v>
      </c>
      <c r="C51">
        <v>26</v>
      </c>
      <c r="D51" s="92">
        <v>2012170010037</v>
      </c>
      <c r="E51" s="94" t="s">
        <v>163</v>
      </c>
      <c r="F51" s="90" t="s">
        <v>164</v>
      </c>
      <c r="G51" s="329"/>
      <c r="H51" s="86">
        <f ca="1">SUMIF(MAESTRO!D44:X780,B51,MAESTRO!S44:S780)</f>
        <v>0</v>
      </c>
      <c r="I51" s="86">
        <f ca="1">SUMIF(MAESTRO!D46:X780,B51,MAESTRO!T46:T780)</f>
        <v>0</v>
      </c>
      <c r="J51" s="86">
        <f ca="1">SUMIF(MAESTRO!D46:X780,B51,MAESTRO!V46:V780)</f>
        <v>0</v>
      </c>
      <c r="K51" s="29" t="e">
        <f t="shared" ref="K51:K93" ca="1" si="4">+J51/I51</f>
        <v>#DIV/0!</v>
      </c>
      <c r="L51" s="41"/>
      <c r="M51" s="50" t="s">
        <v>434</v>
      </c>
      <c r="N51" s="43" t="s">
        <v>435</v>
      </c>
      <c r="O51" s="46">
        <f>+'[13]037(2)'!$P$24</f>
        <v>160000000</v>
      </c>
      <c r="P51" s="46">
        <f>IF(M51=[12]Hoja1!$G$289,[12]Hoja1!$E$289,"OJO")</f>
        <v>0</v>
      </c>
      <c r="Q51" s="44"/>
      <c r="R51" s="44"/>
    </row>
    <row r="52" spans="1:18" ht="39.950000000000003" customHeight="1" x14ac:dyDescent="0.25">
      <c r="A52" t="s">
        <v>623</v>
      </c>
      <c r="B52" t="str">
        <f t="shared" si="1"/>
        <v>OPP26009</v>
      </c>
      <c r="C52">
        <v>26</v>
      </c>
      <c r="D52" s="92">
        <v>2012170010009</v>
      </c>
      <c r="E52" s="94" t="s">
        <v>165</v>
      </c>
      <c r="F52" s="90" t="s">
        <v>80</v>
      </c>
      <c r="G52" s="329"/>
      <c r="H52" s="86">
        <f ca="1">SUMIF(MAESTRO!D45:X781,B52,MAESTRO!S45:S781)</f>
        <v>0</v>
      </c>
      <c r="I52" s="86">
        <f ca="1">SUMIF(MAESTRO!D47:X781,B52,MAESTRO!T47:T781)</f>
        <v>0</v>
      </c>
      <c r="J52" s="86">
        <f ca="1">SUMIF(MAESTRO!D47:X781,B52,MAESTRO!V47:V781)</f>
        <v>0</v>
      </c>
      <c r="K52" s="29" t="e">
        <f t="shared" ca="1" si="4"/>
        <v>#DIV/0!</v>
      </c>
      <c r="L52" s="41"/>
      <c r="M52" s="50" t="s">
        <v>363</v>
      </c>
      <c r="N52" s="43" t="s">
        <v>364</v>
      </c>
      <c r="O52" s="47"/>
      <c r="P52" s="46">
        <f>IF(M52=[12]Hoja1!$G$577,[12]Hoja1!$E$577,"OJO")</f>
        <v>95</v>
      </c>
      <c r="Q52" s="44"/>
      <c r="R52" s="44"/>
    </row>
    <row r="53" spans="1:18" ht="39.950000000000003" customHeight="1" x14ac:dyDescent="0.25">
      <c r="A53" t="s">
        <v>623</v>
      </c>
      <c r="B53" t="str">
        <f t="shared" si="1"/>
        <v>OPP26104</v>
      </c>
      <c r="C53">
        <v>26</v>
      </c>
      <c r="D53" s="92">
        <v>2012170010104</v>
      </c>
      <c r="E53" s="94">
        <v>104</v>
      </c>
      <c r="F53" s="123" t="s">
        <v>655</v>
      </c>
      <c r="G53" s="329"/>
      <c r="H53" s="86">
        <f ca="1">SUMIF(MAESTRO!D46:X782,B53,MAESTRO!S46:S782)</f>
        <v>18160530143</v>
      </c>
      <c r="I53" s="86">
        <f ca="1">SUMIF(MAESTRO!D48:X782,B53,MAESTRO!T48:T782)</f>
        <v>17933672409</v>
      </c>
      <c r="J53" s="86">
        <f ca="1">SUMIF(MAESTRO!D48:X782,B53,MAESTRO!V48:V782)</f>
        <v>1334560944.6399999</v>
      </c>
      <c r="K53" s="29" t="s">
        <v>653</v>
      </c>
      <c r="L53" s="41"/>
      <c r="M53" s="50" t="s">
        <v>413</v>
      </c>
      <c r="N53" s="43" t="s">
        <v>414</v>
      </c>
      <c r="O53" s="46">
        <f>+'[13]131(2)'!$P$62</f>
        <v>0</v>
      </c>
      <c r="P53" s="46">
        <f>IF(M53=[12]Hoja1!$G$655,[12]Hoja1!$E$655,"OJO")</f>
        <v>1</v>
      </c>
      <c r="Q53" s="44"/>
      <c r="R53" s="44"/>
    </row>
    <row r="54" spans="1:18" ht="39.950000000000003" customHeight="1" x14ac:dyDescent="0.25">
      <c r="A54" t="s">
        <v>623</v>
      </c>
      <c r="B54" t="str">
        <f t="shared" si="1"/>
        <v>OPP26007</v>
      </c>
      <c r="C54">
        <v>26</v>
      </c>
      <c r="D54" s="5">
        <v>2012170010007</v>
      </c>
      <c r="E54" s="6" t="s">
        <v>168</v>
      </c>
      <c r="F54" s="91" t="s">
        <v>169</v>
      </c>
      <c r="G54" s="329"/>
      <c r="H54" s="86">
        <f ca="1">SUMIF(MAESTRO!D47:X783,B54,MAESTRO!S47:S783)</f>
        <v>0</v>
      </c>
      <c r="I54" s="86">
        <f ca="1">SUMIF(MAESTRO!D49:X783,B54,MAESTRO!T49:T783)</f>
        <v>0</v>
      </c>
      <c r="J54" s="86">
        <f ca="1">SUMIF(MAESTRO!D49:X783,B54,MAESTRO!V49:V783)</f>
        <v>0</v>
      </c>
      <c r="K54" s="29" t="e">
        <f t="shared" ca="1" si="4"/>
        <v>#DIV/0!</v>
      </c>
      <c r="L54" s="41"/>
      <c r="M54" s="50" t="s">
        <v>436</v>
      </c>
      <c r="N54" s="43" t="s">
        <v>437</v>
      </c>
      <c r="O54" s="46">
        <f>+'[13]007(2)'!$P$19</f>
        <v>262500000</v>
      </c>
      <c r="P54" s="46">
        <f>IF(M54=[12]Hoja1!$G$293,[12]Hoja1!$E$293,"OJO")</f>
        <v>0</v>
      </c>
      <c r="Q54" s="44"/>
      <c r="R54" s="44"/>
    </row>
    <row r="55" spans="1:18" ht="39.950000000000003" customHeight="1" x14ac:dyDescent="0.25">
      <c r="A55" t="s">
        <v>623</v>
      </c>
      <c r="B55" t="str">
        <f t="shared" si="1"/>
        <v>OPP26137</v>
      </c>
      <c r="C55">
        <v>26</v>
      </c>
      <c r="D55" s="5">
        <v>2012170010137</v>
      </c>
      <c r="E55" s="6" t="s">
        <v>170</v>
      </c>
      <c r="F55" s="91" t="s">
        <v>171</v>
      </c>
      <c r="G55" s="329"/>
      <c r="H55" s="86">
        <f ca="1">SUMIF(MAESTRO!D48:X784,B55,MAESTRO!S48:S784)</f>
        <v>0</v>
      </c>
      <c r="I55" s="86">
        <f ca="1">SUMIF(MAESTRO!D50:X784,B55,MAESTRO!T50:T784)</f>
        <v>0</v>
      </c>
      <c r="J55" s="86">
        <f ca="1">SUMIF(MAESTRO!D50:X784,B55,MAESTRO!V50:V784)</f>
        <v>0</v>
      </c>
      <c r="K55" s="29">
        <v>0</v>
      </c>
      <c r="L55" s="41"/>
      <c r="M55" s="50" t="s">
        <v>438</v>
      </c>
      <c r="N55" s="43" t="s">
        <v>439</v>
      </c>
      <c r="O55" s="47"/>
      <c r="P55" s="46">
        <f>IF(M55=[12]Hoja1!$G$286,[12]Hoja1!$E$286,"OJO")</f>
        <v>1</v>
      </c>
      <c r="Q55" s="44"/>
      <c r="R55" s="44"/>
    </row>
    <row r="56" spans="1:18" ht="39.950000000000003" customHeight="1" x14ac:dyDescent="0.25">
      <c r="A56" t="s">
        <v>623</v>
      </c>
      <c r="B56" t="str">
        <f t="shared" si="1"/>
        <v>OPP26134</v>
      </c>
      <c r="C56">
        <v>26</v>
      </c>
      <c r="D56" s="92">
        <v>2012170010134</v>
      </c>
      <c r="E56" s="94" t="s">
        <v>172</v>
      </c>
      <c r="F56" s="90" t="s">
        <v>173</v>
      </c>
      <c r="G56" s="329"/>
      <c r="H56" s="86">
        <f ca="1">SUMIF(MAESTRO!D49:X785,B56,MAESTRO!S49:S785)</f>
        <v>0</v>
      </c>
      <c r="I56" s="86">
        <f ca="1">SUMIF(MAESTRO!D51:X785,B56,MAESTRO!T51:T785)</f>
        <v>0</v>
      </c>
      <c r="J56" s="86">
        <f ca="1">SUMIF(MAESTRO!D51:X785,B56,MAESTRO!V51:V785)</f>
        <v>0</v>
      </c>
      <c r="K56" s="29" t="e">
        <f t="shared" ca="1" si="4"/>
        <v>#DIV/0!</v>
      </c>
      <c r="L56" s="41"/>
      <c r="M56" s="50" t="s">
        <v>440</v>
      </c>
      <c r="N56" s="43" t="s">
        <v>441</v>
      </c>
      <c r="O56" s="46">
        <f>+'[13]134(2)'!$Q$18</f>
        <v>375000000</v>
      </c>
      <c r="P56" s="46">
        <f>IF(M56=[12]Hoja1!$G$143,[12]Hoja1!$E$143,"OJO")</f>
        <v>1384</v>
      </c>
      <c r="Q56" s="44"/>
      <c r="R56" s="44"/>
    </row>
    <row r="57" spans="1:18" ht="39.950000000000003" customHeight="1" x14ac:dyDescent="0.25">
      <c r="A57" t="s">
        <v>623</v>
      </c>
      <c r="B57" t="str">
        <f t="shared" si="1"/>
        <v>OPP26001</v>
      </c>
      <c r="C57">
        <v>26</v>
      </c>
      <c r="D57" s="5">
        <v>2012170010001</v>
      </c>
      <c r="E57" s="6" t="s">
        <v>174</v>
      </c>
      <c r="F57" s="91" t="s">
        <v>175</v>
      </c>
      <c r="G57" s="329"/>
      <c r="H57" s="86">
        <f ca="1">SUMIF(MAESTRO!D50:X786,B57,MAESTRO!S50:S786)</f>
        <v>0</v>
      </c>
      <c r="I57" s="86">
        <f ca="1">SUMIF(MAESTRO!D52:X786,B57,MAESTRO!T52:T786)</f>
        <v>0</v>
      </c>
      <c r="J57" s="86">
        <f ca="1">SUMIF(MAESTRO!D52:X786,B57,MAESTRO!V52:V786)</f>
        <v>0</v>
      </c>
      <c r="K57" s="29" t="e">
        <f t="shared" ca="1" si="4"/>
        <v>#DIV/0!</v>
      </c>
      <c r="L57" s="41"/>
      <c r="M57" s="50" t="s">
        <v>442</v>
      </c>
      <c r="N57" s="43" t="s">
        <v>443</v>
      </c>
      <c r="O57" s="46">
        <f>+'[13]001'!$P$63</f>
        <v>50000000</v>
      </c>
      <c r="P57" s="46">
        <f>IF(M57=[12]Hoja1!$G$298,[12]Hoja1!$E$298,"OJO")</f>
        <v>2020</v>
      </c>
      <c r="Q57" s="44"/>
      <c r="R57" s="44"/>
    </row>
    <row r="58" spans="1:18" ht="39.950000000000003" customHeight="1" x14ac:dyDescent="0.25">
      <c r="A58" t="s">
        <v>623</v>
      </c>
      <c r="B58" t="str">
        <f t="shared" si="1"/>
        <v>OPP26002</v>
      </c>
      <c r="C58">
        <v>26</v>
      </c>
      <c r="D58" s="5">
        <v>2012170010002</v>
      </c>
      <c r="E58" s="6" t="s">
        <v>176</v>
      </c>
      <c r="F58" s="91" t="s">
        <v>177</v>
      </c>
      <c r="G58" s="329"/>
      <c r="H58" s="86">
        <f ca="1">SUMIF(MAESTRO!D51:X787,B58,MAESTRO!S51:S787)</f>
        <v>0</v>
      </c>
      <c r="I58" s="86">
        <f ca="1">SUMIF(MAESTRO!D53:X787,B58,MAESTRO!T53:T787)</f>
        <v>0</v>
      </c>
      <c r="J58" s="86">
        <f ca="1">SUMIF(MAESTRO!D53:X787,B58,MAESTRO!V53:V787)</f>
        <v>0</v>
      </c>
      <c r="K58" s="29" t="e">
        <f t="shared" ca="1" si="4"/>
        <v>#DIV/0!</v>
      </c>
      <c r="L58" s="41"/>
      <c r="M58" s="50" t="s">
        <v>442</v>
      </c>
      <c r="N58" s="43" t="s">
        <v>443</v>
      </c>
      <c r="O58" s="46">
        <f>+'[13]002'!$P$63</f>
        <v>15166718</v>
      </c>
      <c r="P58" s="46">
        <f>IF(M58=[12]Hoja1!$G$298,[12]Hoja1!$E$298,"OJO")</f>
        <v>2020</v>
      </c>
      <c r="Q58" s="44"/>
      <c r="R58" s="44"/>
    </row>
    <row r="59" spans="1:18" ht="39.950000000000003" customHeight="1" x14ac:dyDescent="0.25">
      <c r="A59" t="s">
        <v>623</v>
      </c>
      <c r="B59" t="str">
        <f t="shared" si="1"/>
        <v>OPP26004</v>
      </c>
      <c r="C59">
        <v>26</v>
      </c>
      <c r="D59" s="5">
        <v>2012170010004</v>
      </c>
      <c r="E59" s="6" t="s">
        <v>178</v>
      </c>
      <c r="F59" s="91" t="s">
        <v>179</v>
      </c>
      <c r="G59" s="329"/>
      <c r="H59" s="86">
        <f ca="1">SUMIF(MAESTRO!D52:X788,B59,MAESTRO!S52:S788)</f>
        <v>0</v>
      </c>
      <c r="I59" s="86">
        <f ca="1">SUMIF(MAESTRO!D54:X788,B59,MAESTRO!T54:T788)</f>
        <v>0</v>
      </c>
      <c r="J59" s="86">
        <f ca="1">SUMIF(MAESTRO!D54:X788,B59,MAESTRO!V54:V788)</f>
        <v>0</v>
      </c>
      <c r="K59" s="29" t="e">
        <f t="shared" ca="1" si="4"/>
        <v>#DIV/0!</v>
      </c>
      <c r="L59" s="41"/>
      <c r="M59" s="50" t="s">
        <v>446</v>
      </c>
      <c r="N59" s="43" t="s">
        <v>447</v>
      </c>
      <c r="O59" s="46">
        <f>+'[13]004'!$P$62</f>
        <v>0</v>
      </c>
      <c r="P59" s="46">
        <f>IF(M59=[12]Hoja1!$G$428,[12]Hoja1!$E$428,"OJO")</f>
        <v>1</v>
      </c>
      <c r="Q59" s="44"/>
      <c r="R59" s="44"/>
    </row>
    <row r="60" spans="1:18" ht="39.950000000000003" customHeight="1" x14ac:dyDescent="0.25">
      <c r="A60" t="s">
        <v>623</v>
      </c>
      <c r="B60" t="str">
        <f t="shared" si="1"/>
        <v>OPP26006</v>
      </c>
      <c r="C60">
        <v>26</v>
      </c>
      <c r="D60" s="5">
        <v>2012170010006</v>
      </c>
      <c r="E60" s="6" t="s">
        <v>180</v>
      </c>
      <c r="F60" s="91" t="s">
        <v>181</v>
      </c>
      <c r="G60" s="329"/>
      <c r="H60" s="86">
        <f ca="1">SUMIF(MAESTRO!D53:X789,B60,MAESTRO!S53:S789)</f>
        <v>0</v>
      </c>
      <c r="I60" s="86">
        <f ca="1">SUMIF(MAESTRO!D55:X789,B60,MAESTRO!T55:T789)</f>
        <v>0</v>
      </c>
      <c r="J60" s="86">
        <f ca="1">SUMIF(MAESTRO!D55:X789,B60,MAESTRO!V55:V789)</f>
        <v>0</v>
      </c>
      <c r="K60" s="29" t="e">
        <f t="shared" ca="1" si="4"/>
        <v>#DIV/0!</v>
      </c>
      <c r="L60" s="41"/>
      <c r="M60" s="50" t="s">
        <v>448</v>
      </c>
      <c r="N60" s="43" t="s">
        <v>449</v>
      </c>
      <c r="O60" s="46">
        <f>+'[13]006'!$P$62</f>
        <v>14130000000</v>
      </c>
      <c r="P60" s="46">
        <f>IF(M60=[12]Hoja1!$G$388,[12]Hoja1!$E$388,"OJO")</f>
        <v>50</v>
      </c>
      <c r="Q60" s="44"/>
      <c r="R60" s="44"/>
    </row>
    <row r="61" spans="1:18" ht="39.950000000000003" customHeight="1" x14ac:dyDescent="0.25">
      <c r="A61" t="s">
        <v>623</v>
      </c>
      <c r="B61" t="str">
        <f t="shared" si="1"/>
        <v>OPP26005</v>
      </c>
      <c r="C61">
        <v>26</v>
      </c>
      <c r="D61" s="5">
        <v>2012170010005</v>
      </c>
      <c r="E61" s="6" t="s">
        <v>182</v>
      </c>
      <c r="F61" s="91" t="s">
        <v>183</v>
      </c>
      <c r="G61" s="329"/>
      <c r="H61" s="86">
        <f ca="1">SUMIF(MAESTRO!D54:X790,B61,MAESTRO!S54:S790)</f>
        <v>0</v>
      </c>
      <c r="I61" s="86">
        <f ca="1">SUMIF(MAESTRO!D56:X790,B61,MAESTRO!T56:T790)</f>
        <v>0</v>
      </c>
      <c r="J61" s="86">
        <f ca="1">SUMIF(MAESTRO!D56:X790,B61,MAESTRO!V56:V790)</f>
        <v>0</v>
      </c>
      <c r="K61" s="29" t="e">
        <f t="shared" ca="1" si="4"/>
        <v>#DIV/0!</v>
      </c>
      <c r="L61" s="41"/>
      <c r="M61" s="50" t="s">
        <v>450</v>
      </c>
      <c r="N61" s="43" t="s">
        <v>451</v>
      </c>
      <c r="O61" s="46">
        <f>+'[13]005'!$P$62</f>
        <v>5332000000</v>
      </c>
      <c r="P61" s="46">
        <f>IF(M61=[12]Hoja1!$G$420,[12]Hoja1!$E$420,"OJO")</f>
        <v>9</v>
      </c>
      <c r="Q61" s="44"/>
      <c r="R61" s="44"/>
    </row>
    <row r="62" spans="1:18" ht="39.950000000000003" customHeight="1" x14ac:dyDescent="0.25">
      <c r="A62" t="s">
        <v>623</v>
      </c>
      <c r="B62" t="str">
        <f t="shared" si="1"/>
        <v>OPP26003</v>
      </c>
      <c r="C62">
        <v>26</v>
      </c>
      <c r="D62" s="5">
        <v>2012170010003</v>
      </c>
      <c r="E62" s="6" t="s">
        <v>184</v>
      </c>
      <c r="F62" s="91" t="s">
        <v>185</v>
      </c>
      <c r="G62" s="329"/>
      <c r="H62" s="86">
        <f ca="1">SUMIF(MAESTRO!D55:X791,B62,MAESTRO!S55:S791)</f>
        <v>0</v>
      </c>
      <c r="I62" s="86">
        <f ca="1">SUMIF(MAESTRO!D57:X791,B62,MAESTRO!T57:T791)</f>
        <v>0</v>
      </c>
      <c r="J62" s="86">
        <f ca="1">SUMIF(MAESTRO!D57:X791,B62,MAESTRO!V57:V791)</f>
        <v>0</v>
      </c>
      <c r="K62" s="29" t="e">
        <f t="shared" ca="1" si="4"/>
        <v>#DIV/0!</v>
      </c>
      <c r="L62" s="41"/>
      <c r="M62" s="50" t="s">
        <v>452</v>
      </c>
      <c r="N62" s="43" t="s">
        <v>453</v>
      </c>
      <c r="O62" s="46">
        <f>+'[13]003'!$P$18</f>
        <v>225000000</v>
      </c>
      <c r="P62" s="46">
        <f>IF(M62=[12]Hoja1!$G$304,[12]Hoja1!$E$304,"OJO")</f>
        <v>0</v>
      </c>
      <c r="Q62" s="44"/>
      <c r="R62" s="44"/>
    </row>
    <row r="63" spans="1:18" ht="39.950000000000003" customHeight="1" x14ac:dyDescent="0.25">
      <c r="A63" t="s">
        <v>623</v>
      </c>
      <c r="B63" t="str">
        <f t="shared" si="1"/>
        <v>OPP26010</v>
      </c>
      <c r="C63">
        <v>26</v>
      </c>
      <c r="D63" s="5">
        <v>2012170010010</v>
      </c>
      <c r="E63" s="6" t="s">
        <v>186</v>
      </c>
      <c r="F63" s="91" t="s">
        <v>187</v>
      </c>
      <c r="G63" s="329"/>
      <c r="H63" s="86">
        <f ca="1">SUMIF(MAESTRO!D56:X792,B63,MAESTRO!S56:S792)</f>
        <v>0</v>
      </c>
      <c r="I63" s="86">
        <f ca="1">SUMIF(MAESTRO!D58:X792,B63,MAESTRO!T58:T792)</f>
        <v>0</v>
      </c>
      <c r="J63" s="86">
        <f ca="1">SUMIF(MAESTRO!D58:X792,B63,MAESTRO!V58:V792)</f>
        <v>0</v>
      </c>
      <c r="K63" s="29" t="e">
        <f t="shared" ca="1" si="4"/>
        <v>#DIV/0!</v>
      </c>
      <c r="L63" s="41"/>
      <c r="M63" s="50" t="s">
        <v>454</v>
      </c>
      <c r="N63" s="43" t="s">
        <v>455</v>
      </c>
      <c r="O63" s="46">
        <f>+'[13]010'!$Q$18</f>
        <v>495000000</v>
      </c>
      <c r="P63" s="46">
        <f>IF(M63=[12]Hoja1!$G$307,[12]Hoja1!$E$307,"OJO")</f>
        <v>0</v>
      </c>
      <c r="Q63" s="44"/>
      <c r="R63" s="44"/>
    </row>
    <row r="64" spans="1:18" ht="39.950000000000003" customHeight="1" x14ac:dyDescent="0.25">
      <c r="A64" t="s">
        <v>623</v>
      </c>
      <c r="B64" t="str">
        <f t="shared" ref="B64" si="5">CONCATENATE(A64,C64,E64)</f>
        <v>OPP26144</v>
      </c>
      <c r="C64">
        <v>26</v>
      </c>
      <c r="D64" s="5">
        <v>2012170010010</v>
      </c>
      <c r="E64" s="6">
        <v>144</v>
      </c>
      <c r="F64" s="124" t="s">
        <v>656</v>
      </c>
      <c r="G64" s="329"/>
      <c r="H64" s="121">
        <f ca="1">SUMIF(MAESTRO!D57:X793,B64,MAESTRO!S57:S793)</f>
        <v>0</v>
      </c>
      <c r="I64" s="121">
        <f ca="1">SUMIF(MAESTRO!D59:X793,B64,MAESTRO!T59:T793)</f>
        <v>0</v>
      </c>
      <c r="J64" s="121">
        <f ca="1">SUMIF(MAESTRO!D59:X793,B64,MAESTRO!V59:V793)</f>
        <v>0</v>
      </c>
      <c r="K64" s="29" t="e">
        <f t="shared" ref="K64" ca="1" si="6">+J64/I64</f>
        <v>#DIV/0!</v>
      </c>
      <c r="L64" s="41"/>
      <c r="M64" s="50" t="s">
        <v>454</v>
      </c>
      <c r="N64" s="43" t="s">
        <v>455</v>
      </c>
      <c r="O64" s="46">
        <f>+'[13]010'!$Q$18</f>
        <v>495000000</v>
      </c>
      <c r="P64" s="46">
        <f>IF(M64=[12]Hoja1!$G$307,[12]Hoja1!$E$307,"OJO")</f>
        <v>0</v>
      </c>
      <c r="Q64" s="44"/>
      <c r="R64" s="44"/>
    </row>
    <row r="65" spans="1:18" ht="39.950000000000003" customHeight="1" x14ac:dyDescent="0.25">
      <c r="A65" t="s">
        <v>623</v>
      </c>
      <c r="B65" t="str">
        <f t="shared" si="1"/>
        <v>OPP26118</v>
      </c>
      <c r="C65">
        <v>26</v>
      </c>
      <c r="D65" s="5">
        <v>2012170010118</v>
      </c>
      <c r="E65" s="6" t="s">
        <v>188</v>
      </c>
      <c r="F65" s="91" t="s">
        <v>189</v>
      </c>
      <c r="G65" s="329"/>
      <c r="H65" s="86">
        <f ca="1">SUMIF(MAESTRO!D57:X793,B65,MAESTRO!S57:S793)</f>
        <v>0</v>
      </c>
      <c r="I65" s="86">
        <f ca="1">SUMIF(MAESTRO!D59:X793,B65,MAESTRO!T59:T793)</f>
        <v>0</v>
      </c>
      <c r="J65" s="86">
        <f ca="1">SUMIF(MAESTRO!D59:X793,B65,MAESTRO!V59:V793)</f>
        <v>0</v>
      </c>
      <c r="K65" s="29">
        <v>0</v>
      </c>
      <c r="L65" s="41"/>
      <c r="M65" s="50" t="s">
        <v>444</v>
      </c>
      <c r="N65" s="43" t="s">
        <v>445</v>
      </c>
      <c r="O65" s="47"/>
      <c r="P65" s="46">
        <f>IF(M65=[12]Hoja1!$G$331,[12]Hoja1!$E$331,"OJO")</f>
        <v>2</v>
      </c>
      <c r="Q65" s="44"/>
      <c r="R65" s="44"/>
    </row>
    <row r="66" spans="1:18" ht="47.25" customHeight="1" x14ac:dyDescent="0.25">
      <c r="A66" t="s">
        <v>624</v>
      </c>
      <c r="B66" t="str">
        <f t="shared" si="1"/>
        <v>EDU28072</v>
      </c>
      <c r="C66">
        <v>28</v>
      </c>
      <c r="D66" s="92">
        <v>2012170010072</v>
      </c>
      <c r="E66" s="94" t="s">
        <v>190</v>
      </c>
      <c r="F66" s="90" t="s">
        <v>191</v>
      </c>
      <c r="G66" s="330" t="s">
        <v>192</v>
      </c>
      <c r="H66" s="86">
        <f ca="1">SUMIF(MAESTRO!D1:V769,B66,MAESTRO!S:S)</f>
        <v>0</v>
      </c>
      <c r="I66" s="86">
        <f ca="1">SUMIF(MAESTRO!D60:X794,B66,MAESTRO!T60:T794)</f>
        <v>0</v>
      </c>
      <c r="J66" s="86">
        <f ca="1">SUMIF(MAESTRO!D60:X794,B66,MAESTRO!V60:V794)</f>
        <v>0</v>
      </c>
      <c r="K66" s="54" t="e">
        <f t="shared" ca="1" si="4"/>
        <v>#DIV/0!</v>
      </c>
      <c r="L66" s="41"/>
      <c r="M66" s="50" t="s">
        <v>456</v>
      </c>
      <c r="N66" s="43" t="s">
        <v>457</v>
      </c>
      <c r="O66" s="46">
        <f>+'[14]2012170010072'!$Q$18</f>
        <v>441913159</v>
      </c>
      <c r="P66" s="46">
        <f>IF(M66=[12]Hoja1!$G$53,[12]Hoja1!$E$53,"OJO")</f>
        <v>100</v>
      </c>
      <c r="Q66" s="44"/>
      <c r="R66" s="44"/>
    </row>
    <row r="67" spans="1:18" ht="39.950000000000003" customHeight="1" x14ac:dyDescent="0.25">
      <c r="A67" t="s">
        <v>624</v>
      </c>
      <c r="B67" t="str">
        <f t="shared" si="1"/>
        <v>EDU28073</v>
      </c>
      <c r="C67">
        <v>28</v>
      </c>
      <c r="D67" s="5">
        <v>2012170010073</v>
      </c>
      <c r="E67" s="6" t="s">
        <v>193</v>
      </c>
      <c r="F67" s="91" t="s">
        <v>194</v>
      </c>
      <c r="G67" s="330"/>
      <c r="H67" s="86">
        <f ca="1">SUMIF(MAESTRO!D59:X795,B67,MAESTRO!S59:S795)</f>
        <v>0</v>
      </c>
      <c r="I67" s="86">
        <f ca="1">SUMIF(MAESTRO!D61:X795,B67,MAESTRO!T61:T795)</f>
        <v>0</v>
      </c>
      <c r="J67" s="86">
        <f ca="1">SUMIF(MAESTRO!D61:X795,B67,MAESTRO!V61:V795)</f>
        <v>0</v>
      </c>
      <c r="K67" s="54" t="e">
        <f t="shared" ca="1" si="4"/>
        <v>#DIV/0!</v>
      </c>
      <c r="L67" s="41"/>
      <c r="M67" s="50" t="s">
        <v>458</v>
      </c>
      <c r="N67" s="43" t="s">
        <v>459</v>
      </c>
      <c r="O67" s="46">
        <f>+'[14]2012170010073'!$P$13</f>
        <v>0</v>
      </c>
      <c r="P67" s="46">
        <f>IF(M67=[12]Hoja1!$G$57,[12]Hoja1!$E$57,"OJO")</f>
        <v>14</v>
      </c>
      <c r="Q67" s="44"/>
      <c r="R67" s="44"/>
    </row>
    <row r="68" spans="1:18" ht="39.950000000000003" customHeight="1" x14ac:dyDescent="0.25">
      <c r="A68" t="s">
        <v>624</v>
      </c>
      <c r="B68" t="str">
        <f t="shared" si="1"/>
        <v>EDU28075</v>
      </c>
      <c r="C68">
        <v>28</v>
      </c>
      <c r="D68" s="5">
        <v>2012170010075</v>
      </c>
      <c r="E68" s="6" t="s">
        <v>195</v>
      </c>
      <c r="F68" s="91" t="s">
        <v>196</v>
      </c>
      <c r="G68" s="330"/>
      <c r="H68" s="86">
        <f ca="1">SUMIF(MAESTRO!D60:X796,B68,MAESTRO!S60:S796)</f>
        <v>0</v>
      </c>
      <c r="I68" s="86">
        <f ca="1">SUMIF(MAESTRO!D62:X796,B68,MAESTRO!T62:T796)</f>
        <v>0</v>
      </c>
      <c r="J68" s="86">
        <f ca="1">SUMIF(MAESTRO!D62:X796,B68,MAESTRO!V62:V796)</f>
        <v>0</v>
      </c>
      <c r="K68" s="54" t="e">
        <f t="shared" ca="1" si="4"/>
        <v>#DIV/0!</v>
      </c>
      <c r="L68" s="41"/>
      <c r="M68" s="50" t="s">
        <v>460</v>
      </c>
      <c r="N68" s="43" t="s">
        <v>461</v>
      </c>
      <c r="O68" s="46">
        <f>+'[14]2012170010075'!$P$12</f>
        <v>75000000</v>
      </c>
      <c r="P68" s="46">
        <f>IF(M68=[12]Hoja1!$G$59,[12]Hoja1!$E$59,"OJO")</f>
        <v>17</v>
      </c>
      <c r="Q68" s="44"/>
      <c r="R68" s="44"/>
    </row>
    <row r="69" spans="1:18" ht="61.5" customHeight="1" x14ac:dyDescent="0.25">
      <c r="A69" t="s">
        <v>624</v>
      </c>
      <c r="B69" t="str">
        <f t="shared" si="1"/>
        <v>EDU28085</v>
      </c>
      <c r="C69">
        <v>28</v>
      </c>
      <c r="D69" s="92">
        <v>2012170010085</v>
      </c>
      <c r="E69" s="94" t="s">
        <v>160</v>
      </c>
      <c r="F69" s="90" t="s">
        <v>161</v>
      </c>
      <c r="G69" s="330"/>
      <c r="H69" s="86">
        <f ca="1">SUMIF(MAESTRO!D61:X797,B69,MAESTRO!S61:S797)</f>
        <v>0</v>
      </c>
      <c r="I69" s="86">
        <f ca="1">SUMIF(MAESTRO!D63:X797,B69,MAESTRO!T63:T797)</f>
        <v>0</v>
      </c>
      <c r="J69" s="86">
        <f ca="1">SUMIF(MAESTRO!D63:X797,B69,MAESTRO!V63:V797)</f>
        <v>0</v>
      </c>
      <c r="K69" s="54" t="e">
        <f t="shared" ca="1" si="4"/>
        <v>#DIV/0!</v>
      </c>
      <c r="L69" s="41"/>
      <c r="M69" s="50" t="s">
        <v>432</v>
      </c>
      <c r="N69" s="43" t="s">
        <v>433</v>
      </c>
      <c r="O69" s="46">
        <f>+'[14]2012170010085 '!$P$16</f>
        <v>0</v>
      </c>
      <c r="P69" s="46">
        <f>IF(M69=[12]Hoja1!$G$297,[12]Hoja1!$E$297,"OJO")</f>
        <v>1</v>
      </c>
      <c r="Q69" s="44"/>
      <c r="R69" s="44"/>
    </row>
    <row r="70" spans="1:18" ht="39.950000000000003" customHeight="1" x14ac:dyDescent="0.25">
      <c r="A70" t="s">
        <v>624</v>
      </c>
      <c r="B70" t="str">
        <f t="shared" si="1"/>
        <v>EDU28076</v>
      </c>
      <c r="C70">
        <v>28</v>
      </c>
      <c r="D70" s="5">
        <v>2012170010076</v>
      </c>
      <c r="E70" s="6" t="s">
        <v>197</v>
      </c>
      <c r="F70" s="91" t="s">
        <v>198</v>
      </c>
      <c r="G70" s="330"/>
      <c r="H70" s="86">
        <f ca="1">SUMIF(MAESTRO!D62:X798,B70,MAESTRO!S62:S798)</f>
        <v>0</v>
      </c>
      <c r="I70" s="86">
        <f ca="1">SUMIF(MAESTRO!D64:X798,B70,MAESTRO!T64:T798)</f>
        <v>0</v>
      </c>
      <c r="J70" s="86">
        <f ca="1">SUMIF(MAESTRO!D64:X798,B70,MAESTRO!V64:V798)</f>
        <v>0</v>
      </c>
      <c r="K70" s="54">
        <v>0</v>
      </c>
      <c r="L70" s="41"/>
      <c r="M70" s="50" t="s">
        <v>462</v>
      </c>
      <c r="N70" s="43" t="s">
        <v>463</v>
      </c>
      <c r="O70" s="46">
        <f>+'[14]2012170010076'!$P$12</f>
        <v>25000000</v>
      </c>
      <c r="P70" s="46">
        <f>IF(M70=[12]Hoja1!$G$60,[12]Hoja1!$E$60,"OJO")</f>
        <v>0</v>
      </c>
      <c r="Q70" s="44"/>
      <c r="R70" s="44"/>
    </row>
    <row r="71" spans="1:18" ht="39.950000000000003" customHeight="1" x14ac:dyDescent="0.25">
      <c r="A71" t="s">
        <v>624</v>
      </c>
      <c r="B71" t="str">
        <f t="shared" si="1"/>
        <v>EDU28077</v>
      </c>
      <c r="C71">
        <v>28</v>
      </c>
      <c r="D71" s="5">
        <v>2012170010077</v>
      </c>
      <c r="E71" s="6" t="s">
        <v>199</v>
      </c>
      <c r="F71" s="91" t="s">
        <v>200</v>
      </c>
      <c r="G71" s="330"/>
      <c r="H71" s="86">
        <f ca="1">SUMIF(MAESTRO!D63:X799,B71,MAESTRO!S63:S799)</f>
        <v>0</v>
      </c>
      <c r="I71" s="86">
        <f ca="1">SUMIF(MAESTRO!D65:X799,B71,MAESTRO!T65:T799)</f>
        <v>0</v>
      </c>
      <c r="J71" s="86">
        <f ca="1">SUMIF(MAESTRO!D65:X799,B71,MAESTRO!V65:V799)</f>
        <v>0</v>
      </c>
      <c r="K71" s="54">
        <v>0</v>
      </c>
      <c r="L71" s="41"/>
      <c r="M71" s="50" t="s">
        <v>464</v>
      </c>
      <c r="N71" s="43" t="s">
        <v>465</v>
      </c>
      <c r="O71" s="46">
        <f>+'[14]2012170010077'!$P$12</f>
        <v>7500000</v>
      </c>
      <c r="P71" s="46">
        <f>IF(M71=[12]Hoja1!$G$61,[12]Hoja1!$E$61,"OJO")</f>
        <v>23</v>
      </c>
      <c r="Q71" s="44"/>
      <c r="R71" s="44"/>
    </row>
    <row r="72" spans="1:18" ht="39.950000000000003" customHeight="1" x14ac:dyDescent="0.25">
      <c r="A72" t="s">
        <v>624</v>
      </c>
      <c r="B72" t="str">
        <f t="shared" si="1"/>
        <v>EDU28078</v>
      </c>
      <c r="C72">
        <v>28</v>
      </c>
      <c r="D72" s="5">
        <v>2012170010078</v>
      </c>
      <c r="E72" s="6" t="s">
        <v>201</v>
      </c>
      <c r="F72" s="91" t="s">
        <v>202</v>
      </c>
      <c r="G72" s="330"/>
      <c r="H72" s="86">
        <f ca="1">SUMIF(MAESTRO!D64:X800,B72,MAESTRO!S64:S800)</f>
        <v>0</v>
      </c>
      <c r="I72" s="86">
        <f ca="1">SUMIF(MAESTRO!D66:X800,B72,MAESTRO!T66:T800)</f>
        <v>0</v>
      </c>
      <c r="J72" s="86">
        <f ca="1">SUMIF(MAESTRO!D66:X800,B72,MAESTRO!V66:V800)</f>
        <v>0</v>
      </c>
      <c r="K72" s="54">
        <v>0</v>
      </c>
      <c r="L72" s="41"/>
      <c r="M72" s="50" t="s">
        <v>464</v>
      </c>
      <c r="N72" s="43" t="s">
        <v>465</v>
      </c>
      <c r="O72" s="46">
        <f>+'[14]2012170010078'!$P$12</f>
        <v>7500000</v>
      </c>
      <c r="P72" s="46">
        <f>IF(M72=[12]Hoja1!$G$61,[12]Hoja1!$E$61,"OJO")</f>
        <v>23</v>
      </c>
      <c r="Q72" s="44"/>
      <c r="R72" s="44"/>
    </row>
    <row r="73" spans="1:18" ht="69.75" customHeight="1" x14ac:dyDescent="0.25">
      <c r="A73" t="s">
        <v>624</v>
      </c>
      <c r="B73" t="str">
        <f t="shared" si="1"/>
        <v>EDU28079</v>
      </c>
      <c r="C73">
        <v>28</v>
      </c>
      <c r="D73" s="92">
        <v>2012170010079</v>
      </c>
      <c r="E73" s="94" t="s">
        <v>203</v>
      </c>
      <c r="F73" s="90" t="s">
        <v>204</v>
      </c>
      <c r="G73" s="330"/>
      <c r="H73" s="86">
        <f ca="1">SUMIF(MAESTRO!D65:X801,B73,MAESTRO!S65:S801)</f>
        <v>0</v>
      </c>
      <c r="I73" s="86">
        <f ca="1">SUMIF(MAESTRO!D67:X801,B73,MAESTRO!T67:T801)</f>
        <v>0</v>
      </c>
      <c r="J73" s="86">
        <f ca="1">SUMIF(MAESTRO!D67:X801,B73,MAESTRO!V67:V801)</f>
        <v>0</v>
      </c>
      <c r="K73" s="54" t="e">
        <f t="shared" ca="1" si="4"/>
        <v>#DIV/0!</v>
      </c>
      <c r="L73" s="41"/>
      <c r="M73" s="50" t="s">
        <v>466</v>
      </c>
      <c r="N73" s="43" t="s">
        <v>467</v>
      </c>
      <c r="O73" s="46">
        <f>+'[14]2012170010079'!$P$13</f>
        <v>12500000</v>
      </c>
      <c r="P73" s="46">
        <f>IF(M73=[12]Hoja1!$G$62,[12]Hoja1!$E$62,"OJO")</f>
        <v>483396385035729</v>
      </c>
      <c r="Q73" s="44"/>
      <c r="R73" s="44"/>
    </row>
    <row r="74" spans="1:18" ht="39.950000000000003" customHeight="1" x14ac:dyDescent="0.25">
      <c r="A74" t="s">
        <v>624</v>
      </c>
      <c r="B74" t="str">
        <f t="shared" si="1"/>
        <v>EDU28081</v>
      </c>
      <c r="C74">
        <v>28</v>
      </c>
      <c r="D74" s="5">
        <v>2012170010081</v>
      </c>
      <c r="E74" s="6" t="s">
        <v>205</v>
      </c>
      <c r="F74" s="91" t="s">
        <v>206</v>
      </c>
      <c r="G74" s="330"/>
      <c r="H74" s="86">
        <f ca="1">SUMIF(MAESTRO!D66:X802,B74,MAESTRO!S66:S802)</f>
        <v>0</v>
      </c>
      <c r="I74" s="86">
        <f ca="1">SUMIF(MAESTRO!D68:X802,B74,MAESTRO!T68:T802)</f>
        <v>0</v>
      </c>
      <c r="J74" s="86">
        <f ca="1">SUMIF(MAESTRO!D68:X802,B74,MAESTRO!V68:V802)</f>
        <v>0</v>
      </c>
      <c r="K74" s="54" t="e">
        <f t="shared" ca="1" si="4"/>
        <v>#DIV/0!</v>
      </c>
      <c r="L74" s="41"/>
      <c r="M74" s="50" t="s">
        <v>468</v>
      </c>
      <c r="N74" s="43" t="s">
        <v>469</v>
      </c>
      <c r="O74" s="46">
        <f>+'[14]2012170010081'!$P$14</f>
        <v>75000000</v>
      </c>
      <c r="P74" s="46">
        <f>IF(M74=[12]Hoja1!$G$68,[12]Hoja1!$E$68,"OJO")</f>
        <v>0</v>
      </c>
      <c r="Q74" s="44"/>
      <c r="R74" s="44"/>
    </row>
    <row r="75" spans="1:18" ht="59.25" customHeight="1" x14ac:dyDescent="0.25">
      <c r="A75" t="s">
        <v>624</v>
      </c>
      <c r="B75" t="str">
        <f t="shared" ref="B75:B140" si="7">CONCATENATE(A75,C75,E75)</f>
        <v>EDU28082</v>
      </c>
      <c r="C75">
        <v>28</v>
      </c>
      <c r="D75" s="5">
        <v>2012170010082</v>
      </c>
      <c r="E75" s="6" t="s">
        <v>207</v>
      </c>
      <c r="F75" s="89" t="s">
        <v>208</v>
      </c>
      <c r="G75" s="330"/>
      <c r="H75" s="86">
        <f ca="1">SUMIF(MAESTRO!D67:X803,B75,MAESTRO!S67:S803)</f>
        <v>0</v>
      </c>
      <c r="I75" s="86">
        <f ca="1">SUMIF(MAESTRO!D69:X803,B75,MAESTRO!T69:T803)</f>
        <v>0</v>
      </c>
      <c r="J75" s="86">
        <f ca="1">SUMIF(MAESTRO!D69:X803,B75,MAESTRO!V69:V803)</f>
        <v>0</v>
      </c>
      <c r="K75" s="54" t="e">
        <f t="shared" ca="1" si="4"/>
        <v>#DIV/0!</v>
      </c>
      <c r="L75" s="41"/>
      <c r="M75" s="50" t="s">
        <v>470</v>
      </c>
      <c r="N75" s="43" t="s">
        <v>471</v>
      </c>
      <c r="O75" s="46">
        <f>+'[14]2012170010082 '!$P$18</f>
        <v>429375000</v>
      </c>
      <c r="P75" s="46">
        <f>IF(M75=[12]Hoja1!$G$71,[12]Hoja1!$E$71,"OJO")</f>
        <v>0</v>
      </c>
      <c r="Q75" s="44"/>
      <c r="R75" s="44"/>
    </row>
    <row r="76" spans="1:18" ht="48" customHeight="1" x14ac:dyDescent="0.25">
      <c r="A76" t="s">
        <v>624</v>
      </c>
      <c r="B76" t="str">
        <f t="shared" si="7"/>
        <v>EDU28083</v>
      </c>
      <c r="C76">
        <v>28</v>
      </c>
      <c r="D76" s="5">
        <v>2012170010083</v>
      </c>
      <c r="E76" s="6" t="s">
        <v>209</v>
      </c>
      <c r="F76" s="91" t="s">
        <v>210</v>
      </c>
      <c r="G76" s="330"/>
      <c r="H76" s="86">
        <f ca="1">SUMIF(MAESTRO!D68:X804,B76,MAESTRO!S68:S804)</f>
        <v>0</v>
      </c>
      <c r="I76" s="86">
        <f ca="1">SUMIF(MAESTRO!D70:X804,B76,MAESTRO!T70:T804)</f>
        <v>0</v>
      </c>
      <c r="J76" s="86">
        <f ca="1">SUMIF(MAESTRO!D70:X804,B76,MAESTRO!V70:V804)</f>
        <v>0</v>
      </c>
      <c r="K76" s="54" t="e">
        <f t="shared" ca="1" si="4"/>
        <v>#DIV/0!</v>
      </c>
      <c r="L76" s="41"/>
      <c r="M76" s="50" t="s">
        <v>472</v>
      </c>
      <c r="N76" s="43" t="s">
        <v>473</v>
      </c>
      <c r="O76" s="46">
        <f>+'[14]2012170010083'!$P$13</f>
        <v>75000000</v>
      </c>
      <c r="P76" s="46">
        <f>IF(M76=[12]Hoja1!$G$74,[12]Hoja1!$E$74,"OJO")</f>
        <v>46</v>
      </c>
      <c r="Q76" s="44"/>
      <c r="R76" s="44"/>
    </row>
    <row r="77" spans="1:18" ht="39.950000000000003" customHeight="1" x14ac:dyDescent="0.25">
      <c r="A77" t="s">
        <v>624</v>
      </c>
      <c r="B77" t="str">
        <f t="shared" si="7"/>
        <v>EDU28084</v>
      </c>
      <c r="C77">
        <v>28</v>
      </c>
      <c r="D77" s="5">
        <v>2012170010084</v>
      </c>
      <c r="E77" s="6" t="s">
        <v>211</v>
      </c>
      <c r="F77" s="91" t="s">
        <v>212</v>
      </c>
      <c r="G77" s="330"/>
      <c r="H77" s="86">
        <f ca="1">SUMIF(MAESTRO!D69:X805,B77,MAESTRO!S69:S805)</f>
        <v>0</v>
      </c>
      <c r="I77" s="86">
        <f ca="1">SUMIF(MAESTRO!D71:X805,B77,MAESTRO!T71:T805)</f>
        <v>0</v>
      </c>
      <c r="J77" s="86">
        <f ca="1">SUMIF(MAESTRO!D71:X805,B77,MAESTRO!V71:V805)</f>
        <v>0</v>
      </c>
      <c r="K77" s="54" t="e">
        <f t="shared" ca="1" si="4"/>
        <v>#DIV/0!</v>
      </c>
      <c r="L77" s="41"/>
      <c r="M77" s="50" t="s">
        <v>474</v>
      </c>
      <c r="N77" s="43" t="s">
        <v>475</v>
      </c>
      <c r="O77" s="46">
        <f>+'[14]2012170010084'!$P$20</f>
        <v>47500000</v>
      </c>
      <c r="P77" s="46">
        <f>IF(M77=[12]Hoja1!$G$75,[12]Hoja1!$E$75,"OJO")</f>
        <v>101587301587302</v>
      </c>
      <c r="Q77" s="44"/>
      <c r="R77" s="44"/>
    </row>
    <row r="78" spans="1:18" ht="39.950000000000003" customHeight="1" x14ac:dyDescent="0.25">
      <c r="A78" t="s">
        <v>624</v>
      </c>
      <c r="B78" t="str">
        <f t="shared" si="7"/>
        <v>EDU28089</v>
      </c>
      <c r="C78">
        <v>28</v>
      </c>
      <c r="D78" s="92">
        <v>2012170010089</v>
      </c>
      <c r="E78" s="94" t="s">
        <v>213</v>
      </c>
      <c r="F78" s="90" t="s">
        <v>214</v>
      </c>
      <c r="G78" s="330"/>
      <c r="H78" s="86">
        <f ca="1">SUMIF(MAESTRO!D70:X806,B78,MAESTRO!S70:S806)</f>
        <v>0</v>
      </c>
      <c r="I78" s="86">
        <f ca="1">SUMIF(MAESTRO!D72:X806,B78,MAESTRO!T72:T806)</f>
        <v>0</v>
      </c>
      <c r="J78" s="86">
        <f ca="1">SUMIF(MAESTRO!D72:X806,B78,MAESTRO!V72:V806)</f>
        <v>0</v>
      </c>
      <c r="K78" s="54" t="e">
        <f t="shared" ca="1" si="4"/>
        <v>#DIV/0!</v>
      </c>
      <c r="L78" s="41"/>
      <c r="M78" s="50" t="s">
        <v>476</v>
      </c>
      <c r="N78" s="43" t="s">
        <v>477</v>
      </c>
      <c r="O78" s="46">
        <f>+'[14]2012170010089'!$P$13</f>
        <v>1243399930</v>
      </c>
      <c r="P78" s="46" t="str">
        <f>IF(M78=[12]Hoja1!$G$75,[12]Hoja1!$E$75,"OJO")</f>
        <v>OJO</v>
      </c>
      <c r="Q78" s="44"/>
      <c r="R78" s="44"/>
    </row>
    <row r="79" spans="1:18" ht="48" customHeight="1" x14ac:dyDescent="0.25">
      <c r="A79" t="s">
        <v>624</v>
      </c>
      <c r="B79" t="str">
        <f t="shared" si="7"/>
        <v>EDU28090</v>
      </c>
      <c r="C79">
        <v>28</v>
      </c>
      <c r="D79" s="5">
        <v>2012170010090</v>
      </c>
      <c r="E79" s="6" t="s">
        <v>215</v>
      </c>
      <c r="F79" s="91" t="s">
        <v>216</v>
      </c>
      <c r="G79" s="330"/>
      <c r="H79" s="86">
        <f ca="1">SUMIF(MAESTRO!D71:X807,B79,MAESTRO!S71:S807)</f>
        <v>0</v>
      </c>
      <c r="I79" s="86">
        <f ca="1">SUMIF(MAESTRO!D73:X807,B79,MAESTRO!T73:T807)</f>
        <v>0</v>
      </c>
      <c r="J79" s="86">
        <f ca="1">SUMIF(MAESTRO!D73:X807,B79,MAESTRO!V73:V807)</f>
        <v>0</v>
      </c>
      <c r="K79" s="54" t="e">
        <f t="shared" ca="1" si="4"/>
        <v>#DIV/0!</v>
      </c>
      <c r="L79" s="41"/>
      <c r="M79" s="50" t="s">
        <v>476</v>
      </c>
      <c r="N79" s="43" t="s">
        <v>477</v>
      </c>
      <c r="O79" s="46">
        <f>+'[14]2012170010090'!$P$18</f>
        <v>452251352.25</v>
      </c>
      <c r="P79" s="46" t="str">
        <f>IF(M79=[12]Hoja1!$G$75,[12]Hoja1!$E$75,"OJO")</f>
        <v>OJO</v>
      </c>
      <c r="Q79" s="44"/>
      <c r="R79" s="44"/>
    </row>
    <row r="80" spans="1:18" ht="39.950000000000003" customHeight="1" x14ac:dyDescent="0.25">
      <c r="A80" t="s">
        <v>624</v>
      </c>
      <c r="B80" t="str">
        <f t="shared" si="7"/>
        <v>EDU28091</v>
      </c>
      <c r="C80">
        <v>28</v>
      </c>
      <c r="D80" s="5">
        <v>2012170010091</v>
      </c>
      <c r="E80" s="6" t="s">
        <v>217</v>
      </c>
      <c r="F80" s="91" t="s">
        <v>218</v>
      </c>
      <c r="G80" s="330"/>
      <c r="H80" s="86">
        <f ca="1">SUMIF(MAESTRO!D72:X808,B80,MAESTRO!S72:S808)</f>
        <v>0</v>
      </c>
      <c r="I80" s="86">
        <f ca="1">SUMIF(MAESTRO!D74:X808,B80,MAESTRO!T74:T808)</f>
        <v>0</v>
      </c>
      <c r="J80" s="86">
        <f ca="1">SUMIF(MAESTRO!D74:X808,B80,MAESTRO!V74:V808)</f>
        <v>0</v>
      </c>
      <c r="K80" s="54" t="e">
        <f t="shared" ca="1" si="4"/>
        <v>#DIV/0!</v>
      </c>
      <c r="L80" s="41"/>
      <c r="M80" s="50" t="s">
        <v>476</v>
      </c>
      <c r="N80" s="43" t="s">
        <v>477</v>
      </c>
      <c r="O80" s="46">
        <f>+'[14]2012170010091'!$P$57</f>
        <v>14162500</v>
      </c>
      <c r="P80" s="46" t="str">
        <f>IF(M80=[12]Hoja1!$G$75,[12]Hoja1!$E$75,"OJO")</f>
        <v>OJO</v>
      </c>
      <c r="Q80" s="44"/>
      <c r="R80" s="44"/>
    </row>
    <row r="81" spans="1:18" ht="39.950000000000003" customHeight="1" x14ac:dyDescent="0.25">
      <c r="A81" t="s">
        <v>624</v>
      </c>
      <c r="B81" t="str">
        <f t="shared" si="7"/>
        <v>EDU28092</v>
      </c>
      <c r="C81">
        <v>28</v>
      </c>
      <c r="D81" s="92">
        <v>2012170010092</v>
      </c>
      <c r="E81" s="94" t="s">
        <v>219</v>
      </c>
      <c r="F81" s="87" t="s">
        <v>220</v>
      </c>
      <c r="G81" s="330"/>
      <c r="H81" s="86">
        <f ca="1">SUMIF(MAESTRO!D73:X809,B81,MAESTRO!S73:S809)</f>
        <v>0</v>
      </c>
      <c r="I81" s="86">
        <f ca="1">SUMIF(MAESTRO!D75:X809,B81,MAESTRO!T75:T809)</f>
        <v>0</v>
      </c>
      <c r="J81" s="86">
        <f ca="1">SUMIF(MAESTRO!D75:X809,B81,MAESTRO!V75:V809)</f>
        <v>0</v>
      </c>
      <c r="K81" s="54" t="e">
        <f t="shared" ca="1" si="4"/>
        <v>#DIV/0!</v>
      </c>
      <c r="L81" s="41"/>
      <c r="M81" s="50" t="s">
        <v>478</v>
      </c>
      <c r="N81" s="43" t="s">
        <v>479</v>
      </c>
      <c r="O81" s="46">
        <f>+'[14]2012170010092 '!$P$23</f>
        <v>516717487.5</v>
      </c>
      <c r="P81" s="46">
        <f>IF(M81=[12]Hoja1!$G$83,[12]Hoja1!$E$83,"OJO")</f>
        <v>100</v>
      </c>
      <c r="Q81" s="44"/>
      <c r="R81" s="44"/>
    </row>
    <row r="82" spans="1:18" s="26" customFormat="1" ht="39.950000000000003" customHeight="1" x14ac:dyDescent="0.25">
      <c r="A82" t="s">
        <v>624</v>
      </c>
      <c r="B82" t="str">
        <f t="shared" si="7"/>
        <v>EDU28048</v>
      </c>
      <c r="C82" s="26">
        <v>28</v>
      </c>
      <c r="D82" s="92">
        <v>2012170010048</v>
      </c>
      <c r="E82" s="38" t="s">
        <v>221</v>
      </c>
      <c r="F82" s="87" t="s">
        <v>222</v>
      </c>
      <c r="G82" s="330"/>
      <c r="H82" s="86">
        <f ca="1">SUMIF(MAESTRO!D74:X810,B82,MAESTRO!S74:S810)</f>
        <v>0</v>
      </c>
      <c r="I82" s="86">
        <f ca="1">SUMIF(MAESTRO!D76:X810,B82,MAESTRO!T76:T810)</f>
        <v>0</v>
      </c>
      <c r="J82" s="86">
        <f ca="1">SUMIF(MAESTRO!D76:X810,B82,MAESTRO!V76:V810)</f>
        <v>0</v>
      </c>
      <c r="K82" s="54" t="e">
        <f t="shared" ca="1" si="4"/>
        <v>#DIV/0!</v>
      </c>
      <c r="L82" s="41"/>
      <c r="M82" s="50" t="s">
        <v>480</v>
      </c>
      <c r="N82" s="43" t="s">
        <v>481</v>
      </c>
      <c r="O82" s="46">
        <f>+'[14]2012170010048'!$P$19</f>
        <v>2496914261.25</v>
      </c>
      <c r="P82" s="46">
        <f>IF(M82=[12]Hoja1!$G$238,[12]Hoja1!$E$238,"OJO")</f>
        <v>30908</v>
      </c>
      <c r="Q82" s="55"/>
      <c r="R82" s="55"/>
    </row>
    <row r="83" spans="1:18" ht="39.950000000000003" customHeight="1" x14ac:dyDescent="0.25">
      <c r="A83" t="s">
        <v>624</v>
      </c>
      <c r="B83" t="str">
        <f t="shared" si="7"/>
        <v>EDU28093</v>
      </c>
      <c r="C83">
        <v>28</v>
      </c>
      <c r="D83" s="5">
        <v>2012170010093</v>
      </c>
      <c r="E83" s="6" t="s">
        <v>223</v>
      </c>
      <c r="F83" s="89" t="s">
        <v>224</v>
      </c>
      <c r="G83" s="330"/>
      <c r="H83" s="86">
        <f ca="1">SUMIF(MAESTRO!D75:X811,B83,MAESTRO!S75:S811)</f>
        <v>0</v>
      </c>
      <c r="I83" s="86">
        <f ca="1">SUMIF(MAESTRO!D77:X811,B83,MAESTRO!T77:T811)</f>
        <v>0</v>
      </c>
      <c r="J83" s="86">
        <f ca="1">SUMIF(MAESTRO!D77:X811,B83,MAESTRO!V77:V811)</f>
        <v>0</v>
      </c>
      <c r="K83" s="54" t="e">
        <f t="shared" ca="1" si="4"/>
        <v>#DIV/0!</v>
      </c>
      <c r="L83" s="41"/>
      <c r="M83" s="50" t="s">
        <v>484</v>
      </c>
      <c r="N83" s="43" t="s">
        <v>485</v>
      </c>
      <c r="O83" s="46">
        <f>+'[14]2012170010093'!$P$13</f>
        <v>514500000</v>
      </c>
      <c r="P83" s="46">
        <f>IF(M83=[12]Hoja1!$G$88,[12]Hoja1!$E$88,"OJO")</f>
        <v>2180</v>
      </c>
      <c r="Q83" s="44"/>
      <c r="R83" s="44"/>
    </row>
    <row r="84" spans="1:18" ht="59.25" customHeight="1" x14ac:dyDescent="0.25">
      <c r="A84" t="s">
        <v>624</v>
      </c>
      <c r="B84" t="str">
        <f t="shared" si="7"/>
        <v>EDU28088</v>
      </c>
      <c r="C84">
        <v>28</v>
      </c>
      <c r="D84" s="5">
        <v>2012170010088</v>
      </c>
      <c r="E84" s="6" t="s">
        <v>225</v>
      </c>
      <c r="F84" s="89" t="s">
        <v>226</v>
      </c>
      <c r="G84" s="330"/>
      <c r="H84" s="86">
        <f ca="1">SUMIF(MAESTRO!D76:X812,B84,MAESTRO!S76:S812)</f>
        <v>0</v>
      </c>
      <c r="I84" s="86">
        <f ca="1">SUMIF(MAESTRO!D78:X812,B84,MAESTRO!T78:T812)</f>
        <v>0</v>
      </c>
      <c r="J84" s="86">
        <f ca="1">SUMIF(MAESTRO!D78:X812,B84,MAESTRO!V78:V812)</f>
        <v>0</v>
      </c>
      <c r="K84" s="54" t="e">
        <f t="shared" ca="1" si="4"/>
        <v>#DIV/0!</v>
      </c>
      <c r="L84" s="41"/>
      <c r="M84" s="50" t="s">
        <v>482</v>
      </c>
      <c r="N84" s="43" t="s">
        <v>483</v>
      </c>
      <c r="O84" s="46">
        <f>+'[14]2012170010088'!$P$13</f>
        <v>25000000</v>
      </c>
      <c r="P84" s="46" t="str">
        <f>IF(M84=[12]Hoja1!$G$88,[12]Hoja1!$E$88,"OJO")</f>
        <v>OJO</v>
      </c>
      <c r="Q84" s="44"/>
      <c r="R84" s="44"/>
    </row>
    <row r="85" spans="1:18" ht="39.950000000000003" customHeight="1" x14ac:dyDescent="0.25">
      <c r="A85" t="s">
        <v>624</v>
      </c>
      <c r="B85" t="str">
        <f t="shared" si="7"/>
        <v>EDU28095</v>
      </c>
      <c r="C85">
        <v>28</v>
      </c>
      <c r="D85" s="92">
        <v>2012170010095</v>
      </c>
      <c r="E85" s="94" t="s">
        <v>227</v>
      </c>
      <c r="F85" s="90" t="s">
        <v>228</v>
      </c>
      <c r="G85" s="330"/>
      <c r="H85" s="86">
        <f ca="1">SUMIF(MAESTRO!D77:X813,B85,MAESTRO!S77:S813)</f>
        <v>0</v>
      </c>
      <c r="I85" s="86">
        <f ca="1">SUMIF(MAESTRO!D79:X813,B85,MAESTRO!T79:T813)</f>
        <v>0</v>
      </c>
      <c r="J85" s="86">
        <f ca="1">SUMIF(MAESTRO!D79:X813,B85,MAESTRO!V79:V813)</f>
        <v>0</v>
      </c>
      <c r="K85" s="54" t="e">
        <f t="shared" ca="1" si="4"/>
        <v>#DIV/0!</v>
      </c>
      <c r="L85" s="41"/>
      <c r="M85" s="50" t="s">
        <v>486</v>
      </c>
      <c r="N85" s="43" t="s">
        <v>487</v>
      </c>
      <c r="O85" s="46">
        <f>+'[14]2012170010095'!$P$15</f>
        <v>5000000</v>
      </c>
      <c r="P85" s="46">
        <f>IF(M85=[12]Hoja1!$G$89,[12]Hoja1!$E$89,"OJO")</f>
        <v>100</v>
      </c>
      <c r="Q85" s="44"/>
      <c r="R85" s="44"/>
    </row>
    <row r="86" spans="1:18" ht="58.5" customHeight="1" x14ac:dyDescent="0.25">
      <c r="A86" t="s">
        <v>624</v>
      </c>
      <c r="B86" t="str">
        <f t="shared" si="7"/>
        <v>EDU28096</v>
      </c>
      <c r="C86">
        <v>28</v>
      </c>
      <c r="D86" s="5">
        <v>2012170010096</v>
      </c>
      <c r="E86" s="6" t="s">
        <v>229</v>
      </c>
      <c r="F86" s="91" t="s">
        <v>230</v>
      </c>
      <c r="G86" s="330"/>
      <c r="H86" s="86">
        <f ca="1">SUMIF(MAESTRO!D78:X814,B86,MAESTRO!S78:S814)</f>
        <v>0</v>
      </c>
      <c r="I86" s="86">
        <f ca="1">SUMIF(MAESTRO!D80:X814,B86,MAESTRO!T80:T814)</f>
        <v>0</v>
      </c>
      <c r="J86" s="86">
        <f ca="1">SUMIF(MAESTRO!D80:X814,B86,MAESTRO!V80:V814)</f>
        <v>0</v>
      </c>
      <c r="K86" s="149">
        <v>0</v>
      </c>
      <c r="L86" s="41"/>
      <c r="M86" s="50" t="s">
        <v>488</v>
      </c>
      <c r="N86" s="43" t="s">
        <v>489</v>
      </c>
      <c r="O86" s="46">
        <f>+'[14]2012170010096'!$P$13</f>
        <v>10000000</v>
      </c>
      <c r="P86" s="46">
        <f>IF(M86=[12]Hoja1!$G$642,[12]Hoja1!$E$642,"OJO")</f>
        <v>0</v>
      </c>
      <c r="Q86" s="44"/>
      <c r="R86" s="44"/>
    </row>
    <row r="87" spans="1:18" ht="39.950000000000003" customHeight="1" x14ac:dyDescent="0.25">
      <c r="A87" t="s">
        <v>625</v>
      </c>
      <c r="B87" t="str">
        <f t="shared" si="7"/>
        <v>SOC29021</v>
      </c>
      <c r="C87">
        <v>29</v>
      </c>
      <c r="D87" s="92">
        <v>2012170010021</v>
      </c>
      <c r="E87" s="94" t="s">
        <v>231</v>
      </c>
      <c r="F87" s="90" t="s">
        <v>232</v>
      </c>
      <c r="G87" s="311" t="s">
        <v>233</v>
      </c>
      <c r="H87" s="86">
        <f ca="1">SUMIF(MAESTRO!D1:V770,B87,MAESTRO!S:S)</f>
        <v>120000000</v>
      </c>
      <c r="I87" s="86">
        <f ca="1">SUMIF(MAESTRO!D81:X815,B87,MAESTRO!T81:T815)</f>
        <v>60000000</v>
      </c>
      <c r="J87" s="145">
        <f ca="1">SUMIF(MAESTRO!D81:X815,B87,MAESTRO!V81:V815)</f>
        <v>22312284</v>
      </c>
      <c r="K87" s="136">
        <f t="shared" ca="1" si="4"/>
        <v>0.37187140000000002</v>
      </c>
      <c r="L87" s="147"/>
      <c r="M87" s="50" t="s">
        <v>490</v>
      </c>
      <c r="N87" s="43" t="s">
        <v>491</v>
      </c>
      <c r="O87" s="46">
        <f>+'[15]21'!$P$23</f>
        <v>118000000</v>
      </c>
      <c r="P87" s="46">
        <f>IF(M87=[12]Hoja1!$G$27,[12]Hoja1!$E$27,"OJO")</f>
        <v>358760429082241</v>
      </c>
      <c r="Q87" s="44"/>
      <c r="R87" s="44"/>
    </row>
    <row r="88" spans="1:18" ht="39.950000000000003" customHeight="1" x14ac:dyDescent="0.25">
      <c r="A88" t="s">
        <v>625</v>
      </c>
      <c r="B88" t="str">
        <f t="shared" si="7"/>
        <v>SOC29019</v>
      </c>
      <c r="C88">
        <v>29</v>
      </c>
      <c r="D88" s="5">
        <v>2012170010019</v>
      </c>
      <c r="E88" s="6" t="s">
        <v>234</v>
      </c>
      <c r="F88" s="91" t="s">
        <v>235</v>
      </c>
      <c r="G88" s="311"/>
      <c r="H88" s="86">
        <f ca="1">SUMIF(MAESTRO!D80:X816,B88,MAESTRO!S80:S816)</f>
        <v>0</v>
      </c>
      <c r="I88" s="86">
        <f ca="1">SUMIF(MAESTRO!D82:X816,B88,MAESTRO!T82:T816)</f>
        <v>0</v>
      </c>
      <c r="J88" s="145">
        <f ca="1">SUMIF(MAESTRO!D82:X816,B88,MAESTRO!V82:V816)</f>
        <v>0</v>
      </c>
      <c r="K88" s="136" t="e">
        <f t="shared" ca="1" si="4"/>
        <v>#DIV/0!</v>
      </c>
      <c r="L88" s="147"/>
      <c r="M88" s="50" t="s">
        <v>492</v>
      </c>
      <c r="N88" s="43" t="s">
        <v>493</v>
      </c>
      <c r="O88" s="46">
        <f>+'[15]19'!$Q$17</f>
        <v>0</v>
      </c>
      <c r="P88" s="46">
        <f>IF(M88=[12]Hoja1!$G$33,[12]Hoja1!$E$33,"OJO")</f>
        <v>0</v>
      </c>
      <c r="Q88" s="44"/>
      <c r="R88" s="44"/>
    </row>
    <row r="89" spans="1:18" ht="39.950000000000003" customHeight="1" x14ac:dyDescent="0.25">
      <c r="A89" t="s">
        <v>625</v>
      </c>
      <c r="B89" t="str">
        <f t="shared" si="7"/>
        <v>SOC29020</v>
      </c>
      <c r="C89">
        <v>29</v>
      </c>
      <c r="D89" s="5">
        <v>2012170010020</v>
      </c>
      <c r="E89" s="6" t="s">
        <v>236</v>
      </c>
      <c r="F89" s="91" t="s">
        <v>237</v>
      </c>
      <c r="G89" s="311"/>
      <c r="H89" s="86">
        <f ca="1">SUMIF(MAESTRO!D81:X817,B89,MAESTRO!S81:S817)</f>
        <v>300000000</v>
      </c>
      <c r="I89" s="86">
        <f ca="1">SUMIF(MAESTRO!D83:X817,B89,MAESTRO!T83:T817)</f>
        <v>88267295</v>
      </c>
      <c r="J89" s="145">
        <f ca="1">SUMIF(MAESTRO!D83:X817,B89,MAESTRO!V83:V817)</f>
        <v>18965490</v>
      </c>
      <c r="K89" s="136">
        <f t="shared" ca="1" si="4"/>
        <v>0.2148642937341628</v>
      </c>
      <c r="L89" s="147"/>
      <c r="M89" s="50" t="s">
        <v>518</v>
      </c>
      <c r="N89" s="43" t="s">
        <v>519</v>
      </c>
      <c r="O89" s="46">
        <f>+'[15]20'!$P$14</f>
        <v>20000000</v>
      </c>
      <c r="P89" s="46">
        <f>IF(M89=[12]Hoja1!$G$36,[12]Hoja1!$E$36,"OJO")</f>
        <v>28543</v>
      </c>
      <c r="Q89" s="44"/>
      <c r="R89" s="44"/>
    </row>
    <row r="90" spans="1:18" ht="39.950000000000003" customHeight="1" x14ac:dyDescent="0.25">
      <c r="A90" t="s">
        <v>625</v>
      </c>
      <c r="B90" t="str">
        <f t="shared" si="7"/>
        <v>SOC29022</v>
      </c>
      <c r="C90">
        <v>29</v>
      </c>
      <c r="D90" s="92">
        <v>2012170010022</v>
      </c>
      <c r="E90" s="94" t="s">
        <v>238</v>
      </c>
      <c r="F90" s="90" t="s">
        <v>239</v>
      </c>
      <c r="G90" s="311"/>
      <c r="H90" s="86">
        <f ca="1">SUMIF(MAESTRO!D82:X818,B90,MAESTRO!S82:S818)</f>
        <v>80000000</v>
      </c>
      <c r="I90" s="86">
        <f ca="1">SUMIF(MAESTRO!D84:X818,B90,MAESTRO!T84:T818)</f>
        <v>70000000</v>
      </c>
      <c r="J90" s="145">
        <f ca="1">SUMIF(MAESTRO!D84:X818,B90,MAESTRO!V84:V818)</f>
        <v>0</v>
      </c>
      <c r="K90" s="136">
        <f t="shared" ca="1" si="4"/>
        <v>0</v>
      </c>
      <c r="L90" s="147"/>
      <c r="M90" s="50" t="s">
        <v>494</v>
      </c>
      <c r="N90" s="43" t="s">
        <v>495</v>
      </c>
      <c r="O90" s="46">
        <f>+'[15]22'!$P$14</f>
        <v>0</v>
      </c>
      <c r="P90" s="46">
        <f>IF(M90=[12]Hoja1!$G$37,[12]Hoja1!$E$37,"OJO")</f>
        <v>105</v>
      </c>
      <c r="Q90" s="44"/>
      <c r="R90" s="44"/>
    </row>
    <row r="91" spans="1:18" ht="39.950000000000003" customHeight="1" x14ac:dyDescent="0.25">
      <c r="A91" t="s">
        <v>625</v>
      </c>
      <c r="B91" t="str">
        <f t="shared" si="7"/>
        <v>SOC29023</v>
      </c>
      <c r="C91">
        <v>29</v>
      </c>
      <c r="D91" s="5">
        <v>2012170010023</v>
      </c>
      <c r="E91" s="6" t="s">
        <v>240</v>
      </c>
      <c r="F91" s="91" t="s">
        <v>241</v>
      </c>
      <c r="G91" s="311"/>
      <c r="H91" s="86">
        <f ca="1">SUMIF(MAESTRO!D83:X819,B91,MAESTRO!S83:S819)</f>
        <v>786000000</v>
      </c>
      <c r="I91" s="86">
        <f ca="1">SUMIF(MAESTRO!D85:X819,B91,MAESTRO!T85:T819)</f>
        <v>664953500</v>
      </c>
      <c r="J91" s="145">
        <f ca="1">SUMIF(MAESTRO!D85:X819,B91,MAESTRO!V85:V819)</f>
        <v>0</v>
      </c>
      <c r="K91" s="136" t="s">
        <v>653</v>
      </c>
      <c r="L91" s="147"/>
      <c r="M91" s="50" t="s">
        <v>496</v>
      </c>
      <c r="N91" s="43" t="s">
        <v>497</v>
      </c>
      <c r="O91" s="46">
        <f>+'[15]23'!$P$14</f>
        <v>0</v>
      </c>
      <c r="P91" s="46" t="str">
        <f>IF(M91=[12]Hoja1!$G$37,[12]Hoja1!$E$37,"OJO")</f>
        <v>OJO</v>
      </c>
      <c r="Q91" s="44"/>
      <c r="R91" s="44"/>
    </row>
    <row r="92" spans="1:18" ht="39.950000000000003" customHeight="1" x14ac:dyDescent="0.25">
      <c r="A92" t="s">
        <v>625</v>
      </c>
      <c r="B92" t="str">
        <f t="shared" si="7"/>
        <v>SOC29028</v>
      </c>
      <c r="C92">
        <v>29</v>
      </c>
      <c r="D92" s="5">
        <v>2012170010028</v>
      </c>
      <c r="E92" s="74" t="s">
        <v>600</v>
      </c>
      <c r="F92" s="91" t="s">
        <v>601</v>
      </c>
      <c r="G92" s="311"/>
      <c r="H92" s="86">
        <f ca="1">SUMIF(MAESTRO!D84:X820,B92,MAESTRO!S84:S820)</f>
        <v>0</v>
      </c>
      <c r="I92" s="86">
        <f ca="1">SUMIF(MAESTRO!D86:X820,B92,MAESTRO!T86:T820)</f>
        <v>0</v>
      </c>
      <c r="J92" s="145">
        <f ca="1">SUMIF(MAESTRO!D86:X820,B92,MAESTRO!V86:V820)</f>
        <v>0</v>
      </c>
      <c r="K92" s="136" t="e">
        <f t="shared" ca="1" si="4"/>
        <v>#DIV/0!</v>
      </c>
      <c r="L92" s="147"/>
      <c r="M92" s="50"/>
      <c r="N92" s="43"/>
      <c r="O92" s="46"/>
      <c r="P92" s="46"/>
      <c r="Q92" s="44"/>
      <c r="R92" s="44"/>
    </row>
    <row r="93" spans="1:18" ht="39.950000000000003" customHeight="1" x14ac:dyDescent="0.25">
      <c r="A93" t="s">
        <v>625</v>
      </c>
      <c r="B93" t="str">
        <f t="shared" si="7"/>
        <v>SOC29029</v>
      </c>
      <c r="C93">
        <v>29</v>
      </c>
      <c r="D93" s="5">
        <v>2012170010029</v>
      </c>
      <c r="E93" s="6" t="s">
        <v>242</v>
      </c>
      <c r="F93" s="91" t="s">
        <v>243</v>
      </c>
      <c r="G93" s="311"/>
      <c r="H93" s="86">
        <f ca="1">SUMIF(MAESTRO!D85:X821,B93,MAESTRO!S85:S821)</f>
        <v>32960000</v>
      </c>
      <c r="I93" s="86">
        <f ca="1">SUMIF(MAESTRO!D87:X821,B93,MAESTRO!T87:T821)</f>
        <v>0</v>
      </c>
      <c r="J93" s="145">
        <f ca="1">SUMIF(MAESTRO!D87:X821,B93,MAESTRO!V87:V821)</f>
        <v>0</v>
      </c>
      <c r="K93" s="136" t="e">
        <f t="shared" ca="1" si="4"/>
        <v>#DIV/0!</v>
      </c>
      <c r="L93" s="147"/>
      <c r="M93" s="50" t="s">
        <v>498</v>
      </c>
      <c r="N93" s="43" t="s">
        <v>499</v>
      </c>
      <c r="O93" s="46">
        <f>+'[15]29'!$P$14</f>
        <v>300000000</v>
      </c>
      <c r="P93" s="46">
        <f>IF(M93=[12]Hoja1!$G$44,[12]Hoja1!$E$44,"OJO")</f>
        <v>350</v>
      </c>
      <c r="Q93" s="44"/>
      <c r="R93" s="44"/>
    </row>
    <row r="94" spans="1:18" ht="39.950000000000003" customHeight="1" x14ac:dyDescent="0.25">
      <c r="A94" t="s">
        <v>625</v>
      </c>
      <c r="B94" t="str">
        <f t="shared" si="7"/>
        <v>SOC29030</v>
      </c>
      <c r="C94">
        <v>29</v>
      </c>
      <c r="D94" s="5">
        <v>2012170010030</v>
      </c>
      <c r="E94" s="6" t="s">
        <v>244</v>
      </c>
      <c r="F94" s="91" t="s">
        <v>245</v>
      </c>
      <c r="G94" s="311"/>
      <c r="H94" s="86">
        <f ca="1">SUMIF(MAESTRO!D86:X822,B94,MAESTRO!S86:S822)</f>
        <v>245000000</v>
      </c>
      <c r="I94" s="86">
        <f ca="1">SUMIF(MAESTRO!D88:X822,B94,MAESTRO!T88:T822)</f>
        <v>215000000</v>
      </c>
      <c r="J94" s="145">
        <f ca="1">SUMIF(MAESTRO!D88:X822,B94,MAESTRO!V88:V822)</f>
        <v>0</v>
      </c>
      <c r="K94" s="136">
        <v>0</v>
      </c>
      <c r="L94" s="147"/>
      <c r="M94" s="50" t="s">
        <v>498</v>
      </c>
      <c r="N94" s="43" t="s">
        <v>499</v>
      </c>
      <c r="O94" s="46">
        <f>+'[15]30'!$P$16</f>
        <v>208811429</v>
      </c>
      <c r="P94" s="46">
        <f>IF(M94=[12]Hoja1!$G$44,[12]Hoja1!$E$44,"OJO")</f>
        <v>350</v>
      </c>
      <c r="Q94" s="44"/>
      <c r="R94" s="44"/>
    </row>
    <row r="95" spans="1:18" ht="39.950000000000003" customHeight="1" x14ac:dyDescent="0.25">
      <c r="A95" t="s">
        <v>625</v>
      </c>
      <c r="B95" t="str">
        <f t="shared" si="7"/>
        <v>SOC29031</v>
      </c>
      <c r="C95">
        <v>29</v>
      </c>
      <c r="D95" s="92">
        <v>2012170010031</v>
      </c>
      <c r="E95" s="94" t="s">
        <v>246</v>
      </c>
      <c r="F95" s="90" t="s">
        <v>247</v>
      </c>
      <c r="G95" s="311"/>
      <c r="H95" s="86">
        <f ca="1">SUMIF(MAESTRO!D87:X823,B95,MAESTRO!S87:S823)</f>
        <v>0</v>
      </c>
      <c r="I95" s="86">
        <f ca="1">SUMIF(MAESTRO!D89:X823,B95,MAESTRO!T89:T823)</f>
        <v>0</v>
      </c>
      <c r="J95" s="145">
        <f ca="1">SUMIF(MAESTRO!D89:X823,B95,MAESTRO!V89:V823)</f>
        <v>0</v>
      </c>
      <c r="K95" s="136" t="e">
        <f t="shared" ref="K95:K111" ca="1" si="8">+J95/I95</f>
        <v>#DIV/0!</v>
      </c>
      <c r="L95" s="147"/>
      <c r="M95" s="50" t="s">
        <v>500</v>
      </c>
      <c r="N95" s="43" t="s">
        <v>501</v>
      </c>
      <c r="O95" s="46">
        <f>+'[15]31'!$P$14</f>
        <v>200000000</v>
      </c>
      <c r="P95" s="46">
        <f>IF(M95=[12]Hoja1!$G$45,[12]Hoja1!$E$45,"OJO")</f>
        <v>0</v>
      </c>
      <c r="Q95" s="44"/>
      <c r="R95" s="44"/>
    </row>
    <row r="96" spans="1:18" ht="39.950000000000003" customHeight="1" x14ac:dyDescent="0.25">
      <c r="A96" t="s">
        <v>625</v>
      </c>
      <c r="B96" t="str">
        <f t="shared" si="7"/>
        <v>SOC29032</v>
      </c>
      <c r="C96">
        <v>29</v>
      </c>
      <c r="D96" s="92">
        <v>2012170010032</v>
      </c>
      <c r="E96" s="94" t="s">
        <v>248</v>
      </c>
      <c r="F96" s="90" t="s">
        <v>249</v>
      </c>
      <c r="G96" s="311"/>
      <c r="H96" s="86">
        <f ca="1">SUMIF(MAESTRO!D88:X824,B96,MAESTRO!S88:S824)</f>
        <v>0</v>
      </c>
      <c r="I96" s="86">
        <f ca="1">SUMIF(MAESTRO!D90:X824,B96,MAESTRO!T90:T824)</f>
        <v>0</v>
      </c>
      <c r="J96" s="145">
        <f ca="1">SUMIF(MAESTRO!D90:X824,B96,MAESTRO!V90:V824)</f>
        <v>0</v>
      </c>
      <c r="K96" s="136" t="e">
        <f t="shared" ca="1" si="8"/>
        <v>#DIV/0!</v>
      </c>
      <c r="L96" s="147"/>
      <c r="M96" s="50" t="s">
        <v>502</v>
      </c>
      <c r="N96" s="43" t="s">
        <v>503</v>
      </c>
      <c r="O96" s="46">
        <f>+'[15]32'!$P$20</f>
        <v>15000000</v>
      </c>
      <c r="P96" s="46">
        <f>IF(M96=[12]Hoja1!$G$47,[12]Hoja1!$E$47,"OJO")</f>
        <v>0</v>
      </c>
      <c r="Q96" s="44"/>
      <c r="R96" s="44"/>
    </row>
    <row r="97" spans="1:18" ht="39.950000000000003" customHeight="1" x14ac:dyDescent="0.25">
      <c r="A97" t="s">
        <v>625</v>
      </c>
      <c r="B97" t="str">
        <f t="shared" si="7"/>
        <v>SOC29144</v>
      </c>
      <c r="C97">
        <v>29</v>
      </c>
      <c r="D97" s="5">
        <v>2012170010144</v>
      </c>
      <c r="E97" s="6">
        <v>144</v>
      </c>
      <c r="F97" s="91" t="s">
        <v>250</v>
      </c>
      <c r="G97" s="311"/>
      <c r="H97" s="86">
        <f ca="1">SUMIF(MAESTRO!D89:X825,B97,MAESTRO!S89:S825)</f>
        <v>0</v>
      </c>
      <c r="I97" s="86">
        <f ca="1">SUMIF(MAESTRO!D91:X825,B97,MAESTRO!T91:T825)</f>
        <v>0</v>
      </c>
      <c r="J97" s="145">
        <f ca="1">SUMIF(MAESTRO!D91:X825,B97,MAESTRO!V91:V825)</f>
        <v>0</v>
      </c>
      <c r="K97" s="136" t="e">
        <f t="shared" ca="1" si="8"/>
        <v>#DIV/0!</v>
      </c>
      <c r="L97" s="147"/>
      <c r="M97" s="50" t="s">
        <v>520</v>
      </c>
      <c r="N97" s="43" t="s">
        <v>521</v>
      </c>
      <c r="O97" s="47"/>
      <c r="P97" s="46">
        <f>IF(M97=[12]Hoja1!$G$263,[12]Hoja1!$E$263,"OJO")</f>
        <v>0</v>
      </c>
      <c r="Q97" s="44"/>
      <c r="R97" s="44"/>
    </row>
    <row r="98" spans="1:18" ht="39.950000000000003" customHeight="1" x14ac:dyDescent="0.25">
      <c r="A98" t="s">
        <v>625</v>
      </c>
      <c r="B98" t="str">
        <f t="shared" si="7"/>
        <v>SOC29007</v>
      </c>
      <c r="C98">
        <v>29</v>
      </c>
      <c r="D98" s="5">
        <v>2012170010007</v>
      </c>
      <c r="E98" s="6" t="s">
        <v>168</v>
      </c>
      <c r="F98" s="91" t="s">
        <v>169</v>
      </c>
      <c r="G98" s="311"/>
      <c r="H98" s="86">
        <f ca="1">SUMIF(MAESTRO!D90:X826,B98,MAESTRO!S90:S826)</f>
        <v>0</v>
      </c>
      <c r="I98" s="86">
        <f ca="1">SUMIF(MAESTRO!D92:X826,B98,MAESTRO!T92:T826)</f>
        <v>0</v>
      </c>
      <c r="J98" s="145">
        <f ca="1">SUMIF(MAESTRO!D92:X826,B98,MAESTRO!V92:V826)</f>
        <v>0</v>
      </c>
      <c r="K98" s="136" t="e">
        <f t="shared" ca="1" si="8"/>
        <v>#DIV/0!</v>
      </c>
      <c r="L98" s="147"/>
      <c r="M98" s="50" t="s">
        <v>436</v>
      </c>
      <c r="N98" s="43" t="s">
        <v>437</v>
      </c>
      <c r="O98" s="46">
        <f>+'[15]07(2)'!$P$23</f>
        <v>302500000</v>
      </c>
      <c r="P98" s="46">
        <f>IF(M98=[12]Hoja1!$G$293,[12]Hoja1!$E$293,"OJO")</f>
        <v>0</v>
      </c>
      <c r="Q98" s="44"/>
      <c r="R98" s="44"/>
    </row>
    <row r="99" spans="1:18" ht="39.950000000000003" customHeight="1" x14ac:dyDescent="0.25">
      <c r="A99" t="s">
        <v>625</v>
      </c>
      <c r="B99" t="str">
        <f t="shared" si="7"/>
        <v>SOC29113</v>
      </c>
      <c r="C99">
        <v>29</v>
      </c>
      <c r="D99" s="87">
        <v>2012170010113</v>
      </c>
      <c r="E99" s="87" t="s">
        <v>320</v>
      </c>
      <c r="F99" s="90" t="s">
        <v>321</v>
      </c>
      <c r="G99" s="311"/>
      <c r="H99" s="86">
        <f ca="1">SUMIF(MAESTRO!D91:X827,B99,MAESTRO!S91:S827)</f>
        <v>0</v>
      </c>
      <c r="I99" s="86">
        <f ca="1">SUMIF(MAESTRO!D93:X827,B99,MAESTRO!T93:T827)</f>
        <v>0</v>
      </c>
      <c r="J99" s="145">
        <f ca="1">SUMIF(MAESTRO!D93:X827,B99,MAESTRO!V93:V827)</f>
        <v>0</v>
      </c>
      <c r="K99" s="136" t="e">
        <f t="shared" ca="1" si="8"/>
        <v>#DIV/0!</v>
      </c>
      <c r="L99" s="147"/>
      <c r="M99" s="50" t="s">
        <v>522</v>
      </c>
      <c r="N99" s="43" t="s">
        <v>523</v>
      </c>
      <c r="O99" s="47"/>
      <c r="P99" s="46">
        <f>IF(M99=[12]Hoja1!$G$246,[12]Hoja1!$E$246,"OJO")</f>
        <v>10</v>
      </c>
      <c r="Q99" s="44"/>
      <c r="R99" s="44"/>
    </row>
    <row r="100" spans="1:18" ht="39.950000000000003" customHeight="1" x14ac:dyDescent="0.25">
      <c r="A100" t="s">
        <v>625</v>
      </c>
      <c r="B100" t="str">
        <f t="shared" si="7"/>
        <v>SOC29112</v>
      </c>
      <c r="C100">
        <v>29</v>
      </c>
      <c r="D100" s="89">
        <v>2012170010112</v>
      </c>
      <c r="E100" s="89" t="s">
        <v>322</v>
      </c>
      <c r="F100" s="91" t="s">
        <v>323</v>
      </c>
      <c r="G100" s="311"/>
      <c r="H100" s="86">
        <f ca="1">SUMIF(MAESTRO!D92:X828,B100,MAESTRO!S92:S828)</f>
        <v>0</v>
      </c>
      <c r="I100" s="86">
        <f ca="1">SUMIF(MAESTRO!D94:X828,B100,MAESTRO!T94:T828)</f>
        <v>0</v>
      </c>
      <c r="J100" s="145">
        <f ca="1">SUMIF(MAESTRO!D94:X828,B100,MAESTRO!V94:V828)</f>
        <v>0</v>
      </c>
      <c r="K100" s="136" t="e">
        <f t="shared" ca="1" si="8"/>
        <v>#DIV/0!</v>
      </c>
      <c r="L100" s="147"/>
      <c r="M100" s="50" t="s">
        <v>506</v>
      </c>
      <c r="N100" s="43" t="s">
        <v>507</v>
      </c>
      <c r="O100" s="47"/>
      <c r="P100" s="46">
        <f>IF(M100=[12]Hoja1!$G$249,[12]Hoja1!$E$249,"OJO")</f>
        <v>0</v>
      </c>
      <c r="Q100" s="44"/>
      <c r="R100" s="44"/>
    </row>
    <row r="101" spans="1:18" ht="39.950000000000003" customHeight="1" x14ac:dyDescent="0.25">
      <c r="A101" t="s">
        <v>625</v>
      </c>
      <c r="B101" t="str">
        <f t="shared" si="7"/>
        <v>SOC29109</v>
      </c>
      <c r="C101">
        <v>29</v>
      </c>
      <c r="D101" s="89">
        <v>2012170010109</v>
      </c>
      <c r="E101" s="89" t="s">
        <v>324</v>
      </c>
      <c r="F101" s="91" t="s">
        <v>325</v>
      </c>
      <c r="G101" s="311"/>
      <c r="H101" s="86">
        <f ca="1">SUMIF(MAESTRO!D93:X829,B101,MAESTRO!S93:S829)</f>
        <v>0</v>
      </c>
      <c r="I101" s="86">
        <f ca="1">SUMIF(MAESTRO!D95:X829,B101,MAESTRO!T95:T829)</f>
        <v>0</v>
      </c>
      <c r="J101" s="145">
        <f ca="1">SUMIF(MAESTRO!D95:X829,B101,MAESTRO!V95:V829)</f>
        <v>0</v>
      </c>
      <c r="K101" s="136" t="e">
        <f t="shared" ca="1" si="8"/>
        <v>#DIV/0!</v>
      </c>
      <c r="L101" s="147"/>
      <c r="M101" s="50" t="s">
        <v>508</v>
      </c>
      <c r="N101" s="43" t="s">
        <v>509</v>
      </c>
      <c r="O101" s="47"/>
      <c r="P101" s="46">
        <f>IF(M101=[12]Hoja1!$G$251,[12]Hoja1!$E$251,"OJO")</f>
        <v>0</v>
      </c>
      <c r="Q101" s="44"/>
      <c r="R101" s="44"/>
    </row>
    <row r="102" spans="1:18" ht="39.950000000000003" customHeight="1" x14ac:dyDescent="0.25">
      <c r="A102" t="s">
        <v>625</v>
      </c>
      <c r="B102" t="str">
        <f t="shared" si="7"/>
        <v>SOC29110</v>
      </c>
      <c r="C102">
        <v>29</v>
      </c>
      <c r="D102" s="87">
        <v>2012170010110</v>
      </c>
      <c r="E102" s="87" t="s">
        <v>326</v>
      </c>
      <c r="F102" s="90" t="s">
        <v>327</v>
      </c>
      <c r="G102" s="311"/>
      <c r="H102" s="86">
        <f ca="1">SUMIF(MAESTRO!D94:X830,B102,MAESTRO!S94:S830)</f>
        <v>0</v>
      </c>
      <c r="I102" s="86">
        <f ca="1">SUMIF(MAESTRO!D96:X830,B102,MAESTRO!T96:T830)</f>
        <v>0</v>
      </c>
      <c r="J102" s="145">
        <f ca="1">SUMIF(MAESTRO!D96:X830,B102,MAESTRO!V96:V830)</f>
        <v>0</v>
      </c>
      <c r="K102" s="136" t="e">
        <f t="shared" ca="1" si="8"/>
        <v>#DIV/0!</v>
      </c>
      <c r="L102" s="147"/>
      <c r="M102" s="50" t="s">
        <v>508</v>
      </c>
      <c r="N102" s="43" t="s">
        <v>509</v>
      </c>
      <c r="O102" s="47"/>
      <c r="P102" s="46">
        <f>IF(M102=[12]Hoja1!$G$251,[12]Hoja1!$E$251,"OJO")</f>
        <v>0</v>
      </c>
      <c r="Q102" s="44"/>
      <c r="R102" s="44"/>
    </row>
    <row r="103" spans="1:18" ht="39.950000000000003" customHeight="1" x14ac:dyDescent="0.25">
      <c r="A103" t="s">
        <v>625</v>
      </c>
      <c r="B103" t="str">
        <f t="shared" si="7"/>
        <v>SOC29107</v>
      </c>
      <c r="C103">
        <v>29</v>
      </c>
      <c r="D103" s="89">
        <v>2012170010107</v>
      </c>
      <c r="E103" s="89" t="s">
        <v>328</v>
      </c>
      <c r="F103" s="91" t="s">
        <v>329</v>
      </c>
      <c r="G103" s="311"/>
      <c r="H103" s="86">
        <f ca="1">SUMIF(MAESTRO!D95:X831,B103,MAESTRO!S95:S831)</f>
        <v>0</v>
      </c>
      <c r="I103" s="86">
        <f ca="1">SUMIF(MAESTRO!D97:X831,B103,MAESTRO!T97:T831)</f>
        <v>0</v>
      </c>
      <c r="J103" s="145">
        <f ca="1">SUMIF(MAESTRO!D97:X831,B103,MAESTRO!V97:V831)</f>
        <v>0</v>
      </c>
      <c r="K103" s="136" t="e">
        <f t="shared" ca="1" si="8"/>
        <v>#DIV/0!</v>
      </c>
      <c r="L103" s="147"/>
      <c r="M103" s="50" t="s">
        <v>508</v>
      </c>
      <c r="N103" s="43" t="s">
        <v>509</v>
      </c>
      <c r="O103" s="47"/>
      <c r="P103" s="46">
        <f>IF(M103=[12]Hoja1!$G$251,[12]Hoja1!$E$251,"OJO")</f>
        <v>0</v>
      </c>
      <c r="Q103" s="44"/>
      <c r="R103" s="44"/>
    </row>
    <row r="104" spans="1:18" ht="39.950000000000003" customHeight="1" x14ac:dyDescent="0.25">
      <c r="A104" t="s">
        <v>625</v>
      </c>
      <c r="B104" t="str">
        <f t="shared" si="7"/>
        <v>SOC29115</v>
      </c>
      <c r="C104">
        <v>29</v>
      </c>
      <c r="D104" s="87">
        <v>2012170010115</v>
      </c>
      <c r="E104" s="87" t="s">
        <v>330</v>
      </c>
      <c r="F104" s="90" t="s">
        <v>331</v>
      </c>
      <c r="G104" s="311"/>
      <c r="H104" s="86">
        <f ca="1">SUMIF(MAESTRO!D96:X832,B104,MAESTRO!S96:S832)</f>
        <v>0</v>
      </c>
      <c r="I104" s="86">
        <f ca="1">SUMIF(MAESTRO!D98:X832,B104,MAESTRO!T98:T832)</f>
        <v>0</v>
      </c>
      <c r="J104" s="145">
        <f ca="1">SUMIF(MAESTRO!D98:X832,B104,MAESTRO!V98:V832)</f>
        <v>0</v>
      </c>
      <c r="K104" s="136" t="e">
        <f t="shared" ca="1" si="8"/>
        <v>#DIV/0!</v>
      </c>
      <c r="L104" s="147"/>
      <c r="M104" s="50" t="s">
        <v>510</v>
      </c>
      <c r="N104" s="43" t="s">
        <v>511</v>
      </c>
      <c r="O104" s="47"/>
      <c r="P104" s="46">
        <f>IF(M104=[12]Hoja1!$G$253,[12]Hoja1!$E$253,"OJO")</f>
        <v>0</v>
      </c>
      <c r="Q104" s="44"/>
      <c r="R104" s="44"/>
    </row>
    <row r="105" spans="1:18" ht="39.950000000000003" customHeight="1" x14ac:dyDescent="0.25">
      <c r="A105" t="s">
        <v>625</v>
      </c>
      <c r="B105" t="str">
        <f t="shared" si="7"/>
        <v>SOC29111</v>
      </c>
      <c r="C105">
        <v>29</v>
      </c>
      <c r="D105" s="89">
        <v>2012170010111</v>
      </c>
      <c r="E105" s="89" t="s">
        <v>332</v>
      </c>
      <c r="F105" s="91" t="s">
        <v>333</v>
      </c>
      <c r="G105" s="311"/>
      <c r="H105" s="86">
        <f ca="1">SUMIF(MAESTRO!D97:X833,B105,MAESTRO!S97:S833)</f>
        <v>0</v>
      </c>
      <c r="I105" s="86">
        <f ca="1">SUMIF(MAESTRO!D99:X833,B105,MAESTRO!T99:T833)</f>
        <v>0</v>
      </c>
      <c r="J105" s="145">
        <f ca="1">SUMIF(MAESTRO!D99:X833,B105,MAESTRO!V99:V833)</f>
        <v>0</v>
      </c>
      <c r="K105" s="136" t="e">
        <f t="shared" ca="1" si="8"/>
        <v>#DIV/0!</v>
      </c>
      <c r="L105" s="147"/>
      <c r="M105" s="50" t="s">
        <v>512</v>
      </c>
      <c r="N105" s="43" t="s">
        <v>513</v>
      </c>
      <c r="O105" s="47"/>
      <c r="P105" s="46">
        <f>IF(M105=[12]Hoja1!$G$261,[12]Hoja1!$E$261,"OJO")</f>
        <v>4</v>
      </c>
      <c r="Q105" s="44"/>
      <c r="R105" s="44"/>
    </row>
    <row r="106" spans="1:18" ht="39.950000000000003" customHeight="1" x14ac:dyDescent="0.25">
      <c r="A106" t="s">
        <v>625</v>
      </c>
      <c r="B106" t="str">
        <f t="shared" si="7"/>
        <v>SOC29114</v>
      </c>
      <c r="C106">
        <v>29</v>
      </c>
      <c r="D106" s="87">
        <v>2012170010114</v>
      </c>
      <c r="E106" s="87" t="s">
        <v>334</v>
      </c>
      <c r="F106" s="90" t="s">
        <v>335</v>
      </c>
      <c r="G106" s="311"/>
      <c r="H106" s="86">
        <f ca="1">SUMIF(MAESTRO!D98:X834,B106,MAESTRO!S98:S834)</f>
        <v>0</v>
      </c>
      <c r="I106" s="86">
        <f ca="1">SUMIF(MAESTRO!D100:X834,B106,MAESTRO!T100:T834)</f>
        <v>0</v>
      </c>
      <c r="J106" s="145">
        <f ca="1">SUMIF(MAESTRO!D100:X834,B106,MAESTRO!V100:V834)</f>
        <v>0</v>
      </c>
      <c r="K106" s="136" t="e">
        <f t="shared" ca="1" si="8"/>
        <v>#DIV/0!</v>
      </c>
      <c r="L106" s="147"/>
      <c r="M106" s="50" t="s">
        <v>514</v>
      </c>
      <c r="N106" s="43" t="s">
        <v>515</v>
      </c>
      <c r="O106" s="47"/>
      <c r="P106" s="46">
        <f>IF(M106=[12]Hoja1!$G$267,[12]Hoja1!$E$267,"OJO")</f>
        <v>1</v>
      </c>
      <c r="Q106" s="44"/>
      <c r="R106" s="44"/>
    </row>
    <row r="107" spans="1:18" ht="39.950000000000003" customHeight="1" x14ac:dyDescent="0.25">
      <c r="A107" t="s">
        <v>625</v>
      </c>
      <c r="B107" t="str">
        <f t="shared" si="7"/>
        <v>SOC29108</v>
      </c>
      <c r="C107">
        <v>29</v>
      </c>
      <c r="D107" s="87">
        <v>2012170010108</v>
      </c>
      <c r="E107" s="87" t="s">
        <v>336</v>
      </c>
      <c r="F107" s="90" t="s">
        <v>337</v>
      </c>
      <c r="G107" s="311"/>
      <c r="H107" s="86">
        <f ca="1">SUMIF(MAESTRO!D99:X835,B107,MAESTRO!S99:S835)</f>
        <v>0</v>
      </c>
      <c r="I107" s="86">
        <f ca="1">SUMIF(MAESTRO!D101:X835,B107,MAESTRO!T101:T835)</f>
        <v>0</v>
      </c>
      <c r="J107" s="145">
        <f ca="1">SUMIF(MAESTRO!D101:X835,B107,MAESTRO!V101:V835)</f>
        <v>0</v>
      </c>
      <c r="K107" s="136" t="e">
        <f t="shared" ca="1" si="8"/>
        <v>#DIV/0!</v>
      </c>
      <c r="L107" s="147"/>
      <c r="M107" s="50" t="s">
        <v>516</v>
      </c>
      <c r="N107" s="43" t="s">
        <v>517</v>
      </c>
      <c r="O107" s="47"/>
      <c r="P107" s="46">
        <f>IF(M107=[12]Hoja1!$G$278,[12]Hoja1!$E$278,"OJO")</f>
        <v>2777</v>
      </c>
      <c r="Q107" s="44"/>
      <c r="R107" s="44"/>
    </row>
    <row r="108" spans="1:18" ht="39.950000000000003" customHeight="1" x14ac:dyDescent="0.25">
      <c r="A108" t="s">
        <v>625</v>
      </c>
      <c r="B108" t="str">
        <f t="shared" si="7"/>
        <v>SOC29116</v>
      </c>
      <c r="C108">
        <v>29</v>
      </c>
      <c r="D108" s="87">
        <v>2012170010116</v>
      </c>
      <c r="E108" s="87" t="s">
        <v>338</v>
      </c>
      <c r="F108" s="90" t="s">
        <v>339</v>
      </c>
      <c r="G108" s="311"/>
      <c r="H108" s="86">
        <f ca="1">SUMIF(MAESTRO!D100:X836,B108,MAESTRO!S100:S836)</f>
        <v>0</v>
      </c>
      <c r="I108" s="86">
        <f ca="1">SUMIF(MAESTRO!D102:X836,B108,MAESTRO!T102:T836)</f>
        <v>0</v>
      </c>
      <c r="J108" s="145">
        <f ca="1">SUMIF(MAESTRO!D102:X836,B108,MAESTRO!V102:V836)</f>
        <v>0</v>
      </c>
      <c r="K108" s="136" t="e">
        <f t="shared" ca="1" si="8"/>
        <v>#DIV/0!</v>
      </c>
      <c r="L108" s="147"/>
      <c r="M108" s="50" t="s">
        <v>524</v>
      </c>
      <c r="N108" s="43" t="s">
        <v>525</v>
      </c>
      <c r="O108" s="47"/>
      <c r="P108" s="46">
        <f>IF(M108=[12]Hoja1!$G$276,[12]Hoja1!$E$276,"OJO")</f>
        <v>231601</v>
      </c>
      <c r="Q108" s="44"/>
      <c r="R108" s="44"/>
    </row>
    <row r="109" spans="1:18" ht="39.950000000000003" customHeight="1" x14ac:dyDescent="0.25">
      <c r="A109" t="s">
        <v>625</v>
      </c>
      <c r="B109" t="str">
        <f t="shared" si="7"/>
        <v>SOC29159</v>
      </c>
      <c r="C109">
        <v>29</v>
      </c>
      <c r="D109" s="5">
        <v>2012170010159</v>
      </c>
      <c r="E109" s="6" t="s">
        <v>251</v>
      </c>
      <c r="F109" s="91" t="s">
        <v>252</v>
      </c>
      <c r="G109" s="311"/>
      <c r="H109" s="86">
        <f ca="1">SUMIF(MAESTRO!D101:X837,B109,MAESTRO!S101:S837)</f>
        <v>0</v>
      </c>
      <c r="I109" s="86">
        <f ca="1">SUMIF(MAESTRO!D103:X837,B109,MAESTRO!T103:T837)</f>
        <v>0</v>
      </c>
      <c r="J109" s="145">
        <f ca="1">SUMIF(MAESTRO!D103:X837,B109,MAESTRO!V103:V837)</f>
        <v>0</v>
      </c>
      <c r="K109" s="136" t="e">
        <f t="shared" ca="1" si="8"/>
        <v>#DIV/0!</v>
      </c>
      <c r="L109" s="147"/>
      <c r="M109" s="50" t="s">
        <v>504</v>
      </c>
      <c r="N109" s="43" t="s">
        <v>505</v>
      </c>
      <c r="O109" s="46">
        <f>+'[15]159'!$P$13</f>
        <v>25000000</v>
      </c>
      <c r="P109" s="46">
        <f>IF(M109=[12]Hoja1!$G$49,[12]Hoja1!$E$49,"OJO")</f>
        <v>100</v>
      </c>
      <c r="Q109" s="44"/>
      <c r="R109" s="44"/>
    </row>
    <row r="110" spans="1:18" ht="39.950000000000003" customHeight="1" x14ac:dyDescent="0.25">
      <c r="A110" t="s">
        <v>625</v>
      </c>
      <c r="B110" t="str">
        <f t="shared" ref="B110" si="9">CONCATENATE(A110,C110,E110)</f>
        <v>SOC29150</v>
      </c>
      <c r="C110">
        <v>29</v>
      </c>
      <c r="D110" s="5">
        <v>2012170010159</v>
      </c>
      <c r="E110" s="6">
        <v>150</v>
      </c>
      <c r="F110" s="124" t="s">
        <v>657</v>
      </c>
      <c r="G110" s="311"/>
      <c r="H110" s="121">
        <f ca="1">SUMIF(MAESTRO!D102:X838,B110,MAESTRO!S102:S838)</f>
        <v>0</v>
      </c>
      <c r="I110" s="121">
        <f ca="1">SUMIF(MAESTRO!D104:X838,B110,MAESTRO!T104:T838)</f>
        <v>0</v>
      </c>
      <c r="J110" s="145">
        <f ca="1">SUMIF(MAESTRO!D104:X838,B110,MAESTRO!V104:V838)</f>
        <v>0</v>
      </c>
      <c r="K110" s="136" t="s">
        <v>653</v>
      </c>
      <c r="L110" s="147"/>
      <c r="M110" s="50" t="s">
        <v>504</v>
      </c>
      <c r="N110" s="43" t="s">
        <v>505</v>
      </c>
      <c r="O110" s="46">
        <f>+'[15]159'!$P$13</f>
        <v>25000000</v>
      </c>
      <c r="P110" s="46">
        <f>IF(M110=[12]Hoja1!$G$49,[12]Hoja1!$E$49,"OJO")</f>
        <v>100</v>
      </c>
      <c r="Q110" s="44"/>
      <c r="R110" s="44"/>
    </row>
    <row r="111" spans="1:18" ht="39.950000000000003" customHeight="1" x14ac:dyDescent="0.25">
      <c r="A111" t="s">
        <v>625</v>
      </c>
      <c r="B111" t="str">
        <f t="shared" si="7"/>
        <v>SOC29200</v>
      </c>
      <c r="C111">
        <v>29</v>
      </c>
      <c r="D111" s="5">
        <v>2012170010200</v>
      </c>
      <c r="E111" s="6">
        <v>200</v>
      </c>
      <c r="F111" s="91" t="s">
        <v>253</v>
      </c>
      <c r="G111" s="311"/>
      <c r="H111" s="86">
        <f ca="1">SUMIF(MAESTRO!D102:X838,B111,MAESTRO!S102:S838)</f>
        <v>644738312</v>
      </c>
      <c r="I111" s="86">
        <f ca="1">SUMIF(MAESTRO!D104:X838,B111,MAESTRO!T104:T838)</f>
        <v>170000000</v>
      </c>
      <c r="J111" s="145">
        <f ca="1">SUMIF(MAESTRO!D104:X838,B111,MAESTRO!V104:V838)</f>
        <v>0</v>
      </c>
      <c r="K111" s="136">
        <f t="shared" ca="1" si="8"/>
        <v>0</v>
      </c>
      <c r="L111" s="148"/>
      <c r="M111" s="50">
        <v>0</v>
      </c>
      <c r="N111" s="43">
        <v>0</v>
      </c>
      <c r="O111" s="47"/>
      <c r="P111" s="46" t="str">
        <f>IF(M111=[12]Hoja1!$G$49,[12]Hoja1!$E$49,"OJO")</f>
        <v>OJO</v>
      </c>
      <c r="Q111" s="44"/>
      <c r="R111" s="44"/>
    </row>
    <row r="112" spans="1:18" ht="39.950000000000003" customHeight="1" x14ac:dyDescent="0.25">
      <c r="A112" t="s">
        <v>626</v>
      </c>
      <c r="B112" t="str">
        <f t="shared" si="7"/>
        <v>UGR33045</v>
      </c>
      <c r="C112">
        <v>33</v>
      </c>
      <c r="D112" s="5">
        <v>2012170010045</v>
      </c>
      <c r="E112" s="6" t="s">
        <v>254</v>
      </c>
      <c r="F112" s="91" t="s">
        <v>255</v>
      </c>
      <c r="G112" s="312" t="s">
        <v>256</v>
      </c>
      <c r="H112" s="121">
        <f ca="1">SUMIF(MAESTRO!D103:X839,B112,MAESTRO!S103:S839)</f>
        <v>0</v>
      </c>
      <c r="I112" s="86">
        <f ca="1">SUMIF(MAESTRO!D105:X839,B112,MAESTRO!T105:T839)</f>
        <v>0</v>
      </c>
      <c r="J112" s="86">
        <f ca="1">SUMIF(MAESTRO!D105:X839,B112,MAESTRO!V105:V839)</f>
        <v>0</v>
      </c>
      <c r="K112" s="136" t="e">
        <f t="shared" ref="K112:K127" ca="1" si="10">+J112/I112</f>
        <v>#DIV/0!</v>
      </c>
      <c r="L112" s="41"/>
      <c r="M112" s="50" t="s">
        <v>526</v>
      </c>
      <c r="N112" s="43" t="s">
        <v>527</v>
      </c>
      <c r="O112" s="46">
        <f>+'[16]045'!$P$35</f>
        <v>148526758.375</v>
      </c>
      <c r="P112" s="46">
        <f>IF(M112=[12]Hoja1!$G$631,[12]Hoja1!$E$631,"OJO")</f>
        <v>100</v>
      </c>
      <c r="Q112" s="44"/>
      <c r="R112" s="44"/>
    </row>
    <row r="113" spans="1:18" ht="39.950000000000003" customHeight="1" x14ac:dyDescent="0.25">
      <c r="A113" t="s">
        <v>626</v>
      </c>
      <c r="B113" t="str">
        <f t="shared" si="7"/>
        <v>UGR33040</v>
      </c>
      <c r="C113">
        <v>33</v>
      </c>
      <c r="D113" s="5">
        <v>2012170010040</v>
      </c>
      <c r="E113" s="6" t="s">
        <v>257</v>
      </c>
      <c r="F113" s="91" t="s">
        <v>258</v>
      </c>
      <c r="G113" s="312"/>
      <c r="H113" s="86">
        <f ca="1">SUMIF(MAESTRO!D104:X840,B113,MAESTRO!S104:S840)</f>
        <v>0</v>
      </c>
      <c r="I113" s="86">
        <f ca="1">SUMIF(MAESTRO!D106:X840,B113,MAESTRO!T106:T840)</f>
        <v>0</v>
      </c>
      <c r="J113" s="86">
        <f ca="1">SUMIF(MAESTRO!D106:X840,B113,MAESTRO!V106:V840)</f>
        <v>0</v>
      </c>
      <c r="K113" s="136" t="e">
        <f t="shared" ca="1" si="10"/>
        <v>#DIV/0!</v>
      </c>
      <c r="L113" s="41"/>
      <c r="M113" s="50" t="s">
        <v>528</v>
      </c>
      <c r="N113" s="43" t="s">
        <v>529</v>
      </c>
      <c r="O113" s="46">
        <f>+'[16]040'!$P$12</f>
        <v>75000000</v>
      </c>
      <c r="P113" s="46">
        <f>IF(M113=[12]Hoja1!$G$622,[12]Hoja1!$E$622,"OJO")</f>
        <v>2</v>
      </c>
      <c r="Q113" s="44"/>
      <c r="R113" s="44"/>
    </row>
    <row r="114" spans="1:18" ht="39.950000000000003" customHeight="1" x14ac:dyDescent="0.25">
      <c r="A114" t="s">
        <v>626</v>
      </c>
      <c r="B114" t="str">
        <f t="shared" ref="B114" si="11">CONCATENATE(A114,C114,E114)</f>
        <v>UGR33041</v>
      </c>
      <c r="C114">
        <v>33</v>
      </c>
      <c r="D114" s="5">
        <v>2012170010041</v>
      </c>
      <c r="E114" s="74" t="s">
        <v>614</v>
      </c>
      <c r="F114" s="124" t="s">
        <v>652</v>
      </c>
      <c r="G114" s="312"/>
      <c r="H114" s="121">
        <f ca="1">SUMIF(MAESTRO!D105:X841,B114,MAESTRO!S105:S841)</f>
        <v>0</v>
      </c>
      <c r="I114" s="121">
        <f ca="1">SUMIF(MAESTRO!D107:X841,B114,MAESTRO!T107:T841)</f>
        <v>0</v>
      </c>
      <c r="J114" s="121">
        <f ca="1">SUMIF(MAESTRO!D107:X841,B114,MAESTRO!V107:V841)</f>
        <v>0</v>
      </c>
      <c r="K114" s="136" t="s">
        <v>653</v>
      </c>
      <c r="L114" s="41"/>
      <c r="M114" s="50" t="s">
        <v>528</v>
      </c>
      <c r="N114" s="43" t="s">
        <v>529</v>
      </c>
      <c r="O114" s="46">
        <f>+'[16]040'!$P$12</f>
        <v>75000000</v>
      </c>
      <c r="P114" s="46">
        <f>IF(M114=[12]Hoja1!$G$622,[12]Hoja1!$E$622,"OJO")</f>
        <v>2</v>
      </c>
      <c r="Q114" s="44"/>
      <c r="R114" s="44"/>
    </row>
    <row r="115" spans="1:18" ht="39.950000000000003" customHeight="1" x14ac:dyDescent="0.25">
      <c r="A115" t="s">
        <v>626</v>
      </c>
      <c r="B115" t="str">
        <f t="shared" si="7"/>
        <v>UGR33038</v>
      </c>
      <c r="C115">
        <v>33</v>
      </c>
      <c r="D115" s="5">
        <v>2012170010038</v>
      </c>
      <c r="E115" s="6" t="s">
        <v>259</v>
      </c>
      <c r="F115" s="91" t="s">
        <v>260</v>
      </c>
      <c r="G115" s="312"/>
      <c r="H115" s="86">
        <f ca="1">SUMIF(MAESTRO!D105:X841,B115,MAESTRO!S105:S841)</f>
        <v>0</v>
      </c>
      <c r="I115" s="86">
        <f ca="1">SUMIF(MAESTRO!D107:X841,B115,MAESTRO!T107:T841)</f>
        <v>0</v>
      </c>
      <c r="J115" s="86">
        <f ca="1">SUMIF(MAESTRO!D107:X841,B115,MAESTRO!V107:V841)</f>
        <v>0</v>
      </c>
      <c r="K115" s="136" t="e">
        <f t="shared" ca="1" si="10"/>
        <v>#DIV/0!</v>
      </c>
      <c r="L115" s="41"/>
      <c r="M115" s="50" t="s">
        <v>530</v>
      </c>
      <c r="N115" s="43" t="s">
        <v>531</v>
      </c>
      <c r="O115" s="46">
        <f>+'[16]038'!$P$15</f>
        <v>162500000</v>
      </c>
      <c r="P115" s="46">
        <f>IF(M115=[12]Hoja1!$G$637,[12]Hoja1!$E$637,"OJO")</f>
        <v>100</v>
      </c>
      <c r="Q115" s="44"/>
      <c r="R115" s="44"/>
    </row>
    <row r="116" spans="1:18" ht="39.950000000000003" customHeight="1" x14ac:dyDescent="0.25">
      <c r="A116" t="s">
        <v>626</v>
      </c>
      <c r="B116" t="str">
        <f t="shared" si="7"/>
        <v>UGR33039</v>
      </c>
      <c r="C116">
        <v>33</v>
      </c>
      <c r="D116" s="5">
        <v>2012170010039</v>
      </c>
      <c r="E116" s="6" t="s">
        <v>261</v>
      </c>
      <c r="F116" s="91" t="s">
        <v>262</v>
      </c>
      <c r="G116" s="312"/>
      <c r="H116" s="86">
        <f ca="1">SUMIF(MAESTRO!D106:X842,B116,MAESTRO!S106:S842)</f>
        <v>0</v>
      </c>
      <c r="I116" s="86">
        <f ca="1">SUMIF(MAESTRO!D108:X842,B116,MAESTRO!T108:T842)</f>
        <v>0</v>
      </c>
      <c r="J116" s="86">
        <f ca="1">SUMIF(MAESTRO!D108:X842,B116,MAESTRO!V108:V842)</f>
        <v>0</v>
      </c>
      <c r="K116" s="136" t="e">
        <f t="shared" ca="1" si="10"/>
        <v>#DIV/0!</v>
      </c>
      <c r="L116" s="41"/>
      <c r="M116" s="50" t="s">
        <v>532</v>
      </c>
      <c r="N116" s="43" t="s">
        <v>533</v>
      </c>
      <c r="O116" s="46">
        <f>+'[16]039'!$P$12</f>
        <v>0</v>
      </c>
      <c r="P116" s="46">
        <f>IF(M116=[12]Hoja1!$G$641,[12]Hoja1!$E$641,"OJO")</f>
        <v>4</v>
      </c>
      <c r="Q116" s="44"/>
      <c r="R116" s="44"/>
    </row>
    <row r="117" spans="1:18" ht="39.950000000000003" customHeight="1" x14ac:dyDescent="0.25">
      <c r="A117" t="s">
        <v>626</v>
      </c>
      <c r="B117" t="str">
        <f t="shared" si="7"/>
        <v>UGR33044</v>
      </c>
      <c r="C117">
        <v>33</v>
      </c>
      <c r="D117" s="92">
        <v>2012170010044</v>
      </c>
      <c r="E117" s="94" t="s">
        <v>263</v>
      </c>
      <c r="F117" s="90" t="s">
        <v>264</v>
      </c>
      <c r="G117" s="312"/>
      <c r="H117" s="86">
        <f ca="1">SUMIF(MAESTRO!D107:X843,B117,MAESTRO!S107:S843)</f>
        <v>0</v>
      </c>
      <c r="I117" s="86">
        <f ca="1">SUMIF(MAESTRO!D109:X843,B117,MAESTRO!T109:T843)</f>
        <v>0</v>
      </c>
      <c r="J117" s="86">
        <f ca="1">SUMIF(MAESTRO!D109:X843,B117,MAESTRO!V109:V843)</f>
        <v>0</v>
      </c>
      <c r="K117" s="136" t="e">
        <f t="shared" ca="1" si="10"/>
        <v>#DIV/0!</v>
      </c>
      <c r="L117" s="41"/>
      <c r="M117" s="50" t="s">
        <v>534</v>
      </c>
      <c r="N117" s="43" t="s">
        <v>535</v>
      </c>
      <c r="O117" s="46">
        <f>+'[16]044'!$P$16</f>
        <v>68000000</v>
      </c>
      <c r="P117" s="46">
        <f>IF(M117=[12]Hoja1!$G$624,[12]Hoja1!$E$624,"OJO")</f>
        <v>811320754716981</v>
      </c>
      <c r="Q117" s="44"/>
      <c r="R117" s="44"/>
    </row>
    <row r="118" spans="1:18" ht="39" customHeight="1" x14ac:dyDescent="0.25">
      <c r="A118" t="s">
        <v>626</v>
      </c>
      <c r="B118" t="str">
        <f t="shared" si="7"/>
        <v>UGR33047</v>
      </c>
      <c r="C118">
        <v>33</v>
      </c>
      <c r="D118" s="5">
        <v>2012170010047</v>
      </c>
      <c r="E118" s="6" t="s">
        <v>265</v>
      </c>
      <c r="F118" s="91" t="s">
        <v>266</v>
      </c>
      <c r="G118" s="312"/>
      <c r="H118" s="86">
        <f ca="1">SUMIF(MAESTRO!D108:X844,B118,MAESTRO!S108:S844)</f>
        <v>0</v>
      </c>
      <c r="I118" s="86">
        <f ca="1">SUMIF(MAESTRO!D110:X844,B118,MAESTRO!T110:T844)</f>
        <v>0</v>
      </c>
      <c r="J118" s="86">
        <f ca="1">SUMIF(MAESTRO!D110:X844,B118,MAESTRO!V110:V844)</f>
        <v>0</v>
      </c>
      <c r="K118" s="136" t="e">
        <f t="shared" ca="1" si="10"/>
        <v>#DIV/0!</v>
      </c>
      <c r="L118" s="41"/>
      <c r="M118" s="50" t="s">
        <v>526</v>
      </c>
      <c r="N118" s="43" t="s">
        <v>527</v>
      </c>
      <c r="O118" s="46">
        <f>+'[16]47-Atenc. Emerg'!$P$19</f>
        <v>452289076.625</v>
      </c>
      <c r="P118" s="46">
        <f>IF(M118=[12]Hoja1!$G$631,[12]Hoja1!$E$631,"OJO")</f>
        <v>100</v>
      </c>
      <c r="Q118" s="44"/>
      <c r="R118" s="44"/>
    </row>
    <row r="119" spans="1:18" ht="39.950000000000003" customHeight="1" x14ac:dyDescent="0.25">
      <c r="A119" t="s">
        <v>627</v>
      </c>
      <c r="B119" t="str">
        <f t="shared" si="7"/>
        <v>STC35011</v>
      </c>
      <c r="C119">
        <v>35</v>
      </c>
      <c r="D119" s="92">
        <v>2012170010011</v>
      </c>
      <c r="E119" s="94" t="s">
        <v>267</v>
      </c>
      <c r="F119" s="90" t="s">
        <v>268</v>
      </c>
      <c r="G119" s="309" t="s">
        <v>269</v>
      </c>
      <c r="H119" s="121">
        <f ca="1">SUMIF(MAESTRO!D109:X845,B119,MAESTRO!S109:S845)</f>
        <v>0</v>
      </c>
      <c r="I119" s="86">
        <f ca="1">SUMIF(MAESTRO!D111:X845,B119,MAESTRO!T111:T845)</f>
        <v>0</v>
      </c>
      <c r="J119" s="86">
        <f ca="1">SUMIF(MAESTRO!D111:X845,B119,MAESTRO!V111:V845)</f>
        <v>0</v>
      </c>
      <c r="K119" s="136" t="e">
        <f t="shared" ca="1" si="10"/>
        <v>#DIV/0!</v>
      </c>
      <c r="L119" s="41"/>
      <c r="M119" s="50" t="s">
        <v>536</v>
      </c>
      <c r="N119" s="43" t="s">
        <v>537</v>
      </c>
      <c r="O119" s="46">
        <f>+'[17]PROYECTO 11'!$P$17</f>
        <v>20000000</v>
      </c>
      <c r="P119" s="46">
        <f>IF(M119=[12]Hoja1!$G$2,[12]Hoja1!$E$2,"OJO")</f>
        <v>0</v>
      </c>
      <c r="Q119" s="44"/>
      <c r="R119" s="44"/>
    </row>
    <row r="120" spans="1:18" ht="39.950000000000003" customHeight="1" x14ac:dyDescent="0.25">
      <c r="A120" t="s">
        <v>627</v>
      </c>
      <c r="B120" t="str">
        <f t="shared" si="7"/>
        <v>STC35031</v>
      </c>
      <c r="C120">
        <v>35</v>
      </c>
      <c r="D120" s="92">
        <v>2012170010031</v>
      </c>
      <c r="E120" s="94" t="s">
        <v>246</v>
      </c>
      <c r="F120" s="90" t="s">
        <v>247</v>
      </c>
      <c r="G120" s="309"/>
      <c r="H120" s="86">
        <f ca="1">SUMIF(MAESTRO!D110:X846,B120,MAESTRO!S110:S846)</f>
        <v>0</v>
      </c>
      <c r="I120" s="86">
        <f ca="1">SUMIF(MAESTRO!D112:X846,B120,MAESTRO!T112:T846)</f>
        <v>0</v>
      </c>
      <c r="J120" s="86">
        <f ca="1">SUMIF(MAESTRO!D112:X846,B120,MAESTRO!V112:V846)</f>
        <v>0</v>
      </c>
      <c r="K120" s="136" t="e">
        <f t="shared" ca="1" si="10"/>
        <v>#DIV/0!</v>
      </c>
      <c r="L120" s="41"/>
      <c r="M120" s="50" t="s">
        <v>500</v>
      </c>
      <c r="N120" s="43" t="s">
        <v>501</v>
      </c>
      <c r="O120" s="47"/>
      <c r="P120" s="46">
        <f>IF(M120=[12]Hoja1!$G$45,[12]Hoja1!$E$45,"OJO")</f>
        <v>0</v>
      </c>
      <c r="Q120" s="44"/>
      <c r="R120" s="44"/>
    </row>
    <row r="121" spans="1:18" ht="77.25" customHeight="1" x14ac:dyDescent="0.25">
      <c r="A121" t="s">
        <v>627</v>
      </c>
      <c r="B121" t="str">
        <f t="shared" si="7"/>
        <v>STC35013</v>
      </c>
      <c r="C121">
        <v>35</v>
      </c>
      <c r="D121" s="92">
        <v>2012170010013</v>
      </c>
      <c r="E121" s="94" t="s">
        <v>270</v>
      </c>
      <c r="F121" s="90" t="s">
        <v>271</v>
      </c>
      <c r="G121" s="309"/>
      <c r="H121" s="86">
        <f ca="1">SUMIF(MAESTRO!D111:X847,B121,MAESTRO!S111:S847)</f>
        <v>25000000</v>
      </c>
      <c r="I121" s="86">
        <f ca="1">SUMIF(MAESTRO!D113:X847,B121,MAESTRO!T113:T847)</f>
        <v>0</v>
      </c>
      <c r="J121" s="86">
        <f ca="1">SUMIF(MAESTRO!D113:X847,B121,MAESTRO!V113:V847)</f>
        <v>0</v>
      </c>
      <c r="K121" s="136" t="e">
        <f t="shared" ca="1" si="10"/>
        <v>#DIV/0!</v>
      </c>
      <c r="L121" s="41"/>
      <c r="M121" s="51" t="s">
        <v>538</v>
      </c>
      <c r="N121" s="43" t="s">
        <v>539</v>
      </c>
      <c r="O121" s="46">
        <f>+'[17]PROYECTO 13'!$P$41</f>
        <v>620000000</v>
      </c>
      <c r="P121" s="46" t="str">
        <f>IF(M121=[12]Hoja1!$G$6,[12]Hoja1!$E$6,"OJO")</f>
        <v>OJO</v>
      </c>
      <c r="Q121" s="44"/>
      <c r="R121" s="44"/>
    </row>
    <row r="122" spans="1:18" ht="39.950000000000003" customHeight="1" x14ac:dyDescent="0.25">
      <c r="A122" t="s">
        <v>627</v>
      </c>
      <c r="B122" t="str">
        <f t="shared" si="7"/>
        <v>STC35012</v>
      </c>
      <c r="C122">
        <v>35</v>
      </c>
      <c r="D122" s="5">
        <v>2012170010012</v>
      </c>
      <c r="E122" s="6" t="s">
        <v>272</v>
      </c>
      <c r="F122" s="91" t="s">
        <v>273</v>
      </c>
      <c r="G122" s="309"/>
      <c r="H122" s="86">
        <f ca="1">SUMIF(MAESTRO!D112:X848,B122,MAESTRO!S112:S848)</f>
        <v>0</v>
      </c>
      <c r="I122" s="86">
        <f ca="1">SUMIF(MAESTRO!D114:X848,B122,MAESTRO!T114:T848)</f>
        <v>0</v>
      </c>
      <c r="J122" s="86">
        <f ca="1">SUMIF(MAESTRO!D114:X848,B122,MAESTRO!V114:V848)</f>
        <v>0</v>
      </c>
      <c r="K122" s="136" t="e">
        <f t="shared" ca="1" si="10"/>
        <v>#DIV/0!</v>
      </c>
      <c r="L122" s="41"/>
      <c r="M122" s="50" t="s">
        <v>540</v>
      </c>
      <c r="N122" s="43" t="s">
        <v>541</v>
      </c>
      <c r="O122" s="46">
        <f>+'[17]PROYECTO 12'!$P$56</f>
        <v>22500000</v>
      </c>
      <c r="P122" s="46">
        <f>IF(M122=[12]Hoja1!$G$22,[12]Hoja1!$E$22,"OJO")</f>
        <v>0</v>
      </c>
      <c r="Q122" s="44"/>
      <c r="R122" s="44"/>
    </row>
    <row r="123" spans="1:18" ht="39.950000000000003" customHeight="1" x14ac:dyDescent="0.25">
      <c r="A123" t="s">
        <v>628</v>
      </c>
      <c r="B123" t="str">
        <f t="shared" si="7"/>
        <v>DEP36033</v>
      </c>
      <c r="C123">
        <v>36</v>
      </c>
      <c r="D123" s="39" t="s">
        <v>274</v>
      </c>
      <c r="E123" s="94" t="s">
        <v>275</v>
      </c>
      <c r="F123" s="90" t="s">
        <v>276</v>
      </c>
      <c r="G123" s="313" t="s">
        <v>277</v>
      </c>
      <c r="H123" s="86">
        <f ca="1">SUMIF(MAESTRO!D113:X849,B123,MAESTRO!S113:S849)</f>
        <v>0</v>
      </c>
      <c r="I123" s="86">
        <f ca="1">SUMIF(MAESTRO!D115:X849,B123,MAESTRO!T115:T849)</f>
        <v>0</v>
      </c>
      <c r="J123" s="86">
        <f ca="1">SUMIF(MAESTRO!D115:X849,B123,MAESTRO!V115:V849)</f>
        <v>0</v>
      </c>
      <c r="K123" s="136" t="e">
        <f t="shared" ca="1" si="10"/>
        <v>#DIV/0!</v>
      </c>
      <c r="L123" s="44"/>
      <c r="M123" s="50">
        <v>0</v>
      </c>
      <c r="N123" s="43">
        <v>0</v>
      </c>
      <c r="O123" s="46">
        <f>+'[18]033'!$P$25</f>
        <v>236000000</v>
      </c>
      <c r="P123" s="46" t="str">
        <f>IF(M123=[12]Hoja1!$G$22,[12]Hoja1!$E$22,"OJO")</f>
        <v>OJO</v>
      </c>
      <c r="Q123" s="44"/>
      <c r="R123" s="44"/>
    </row>
    <row r="124" spans="1:18" ht="39.950000000000003" customHeight="1" x14ac:dyDescent="0.25">
      <c r="A124" t="s">
        <v>628</v>
      </c>
      <c r="B124" t="str">
        <f t="shared" si="7"/>
        <v>DEP36034</v>
      </c>
      <c r="C124">
        <v>36</v>
      </c>
      <c r="D124" s="39" t="s">
        <v>278</v>
      </c>
      <c r="E124" s="94" t="s">
        <v>279</v>
      </c>
      <c r="F124" s="90" t="s">
        <v>280</v>
      </c>
      <c r="G124" s="313"/>
      <c r="H124" s="86">
        <f ca="1">SUMIF(MAESTRO!D114:X850,B124,MAESTRO!S114:S850)</f>
        <v>2510655614</v>
      </c>
      <c r="I124" s="86">
        <f ca="1">SUMIF(MAESTRO!D116:X850,B124,MAESTRO!T116:T850)</f>
        <v>2042458736</v>
      </c>
      <c r="J124" s="86">
        <f ca="1">SUMIF(MAESTRO!D116:X850,B124,MAESTRO!V116:V850)</f>
        <v>356598293</v>
      </c>
      <c r="K124" s="136">
        <f t="shared" ca="1" si="10"/>
        <v>0.17459265478154562</v>
      </c>
      <c r="L124" s="44"/>
      <c r="M124" s="50">
        <v>0</v>
      </c>
      <c r="N124" s="43">
        <v>0</v>
      </c>
      <c r="O124" s="46">
        <f>+'[18]034'!$P$20</f>
        <v>139783000</v>
      </c>
      <c r="P124" s="46" t="str">
        <f>IF(M124=[12]Hoja1!$G$22,[12]Hoja1!$E$22,"OJO")</f>
        <v>OJO</v>
      </c>
      <c r="Q124" s="44"/>
      <c r="R124" s="44"/>
    </row>
    <row r="125" spans="1:18" ht="39.950000000000003" customHeight="1" x14ac:dyDescent="0.25">
      <c r="A125" t="s">
        <v>628</v>
      </c>
      <c r="B125" t="str">
        <f t="shared" si="7"/>
        <v>DEP36037</v>
      </c>
      <c r="C125">
        <v>36</v>
      </c>
      <c r="D125" s="92">
        <v>2012170010037</v>
      </c>
      <c r="E125" s="94" t="s">
        <v>163</v>
      </c>
      <c r="F125" s="90" t="s">
        <v>164</v>
      </c>
      <c r="G125" s="313"/>
      <c r="H125" s="86">
        <f ca="1">SUMIF(MAESTRO!D115:X851,B125,MAESTRO!S115:S851)</f>
        <v>0</v>
      </c>
      <c r="I125" s="86">
        <f ca="1">SUMIF(MAESTRO!D117:X851,B125,MAESTRO!T117:T851)</f>
        <v>0</v>
      </c>
      <c r="J125" s="86">
        <f ca="1">SUMIF(MAESTRO!D117:X851,B125,MAESTRO!V117:V851)</f>
        <v>0</v>
      </c>
      <c r="K125" s="136" t="e">
        <f t="shared" ca="1" si="10"/>
        <v>#DIV/0!</v>
      </c>
      <c r="L125" s="41"/>
      <c r="M125" s="50" t="s">
        <v>434</v>
      </c>
      <c r="N125" s="43" t="s">
        <v>435</v>
      </c>
      <c r="O125" s="46">
        <f>+'[18]037'!$P$19</f>
        <v>160000000</v>
      </c>
      <c r="P125" s="46">
        <f>IF(M125=[12]Hoja1!$G$289,[12]Hoja1!$E$289,"OJO")</f>
        <v>0</v>
      </c>
      <c r="Q125" s="44"/>
      <c r="R125" s="44"/>
    </row>
    <row r="126" spans="1:18" ht="39.950000000000003" customHeight="1" x14ac:dyDescent="0.25">
      <c r="A126" t="s">
        <v>628</v>
      </c>
      <c r="B126" t="str">
        <f t="shared" si="7"/>
        <v>DEP36035</v>
      </c>
      <c r="C126">
        <v>36</v>
      </c>
      <c r="D126" s="39" t="s">
        <v>281</v>
      </c>
      <c r="E126" s="94" t="s">
        <v>282</v>
      </c>
      <c r="F126" s="90" t="s">
        <v>283</v>
      </c>
      <c r="G126" s="313"/>
      <c r="H126" s="86">
        <f ca="1">SUMIF(MAESTRO!D116:X852,B126,MAESTRO!S116:S852)</f>
        <v>5375609183</v>
      </c>
      <c r="I126" s="86">
        <f ca="1">SUMIF(MAESTRO!D118:X852,B126,MAESTRO!T118:T852)</f>
        <v>1759645418.8</v>
      </c>
      <c r="J126" s="86">
        <f ca="1">SUMIF(MAESTRO!D118:X852,B126,MAESTRO!V118:V852)</f>
        <v>202203319</v>
      </c>
      <c r="K126" s="136">
        <f t="shared" ca="1" si="10"/>
        <v>0.1149114002398811</v>
      </c>
      <c r="L126" s="44"/>
      <c r="M126" s="50">
        <v>0</v>
      </c>
      <c r="N126" s="43">
        <v>0</v>
      </c>
      <c r="O126" s="46">
        <f>+'[18]035'!$P$20</f>
        <v>595000000</v>
      </c>
      <c r="P126" s="46" t="str">
        <f>IF(M126=[12]Hoja1!$G$289,[12]Hoja1!$E$289,"OJO")</f>
        <v>OJO</v>
      </c>
      <c r="Q126" s="44"/>
      <c r="R126" s="44"/>
    </row>
    <row r="127" spans="1:18" ht="39.950000000000003" customHeight="1" x14ac:dyDescent="0.25">
      <c r="A127" t="s">
        <v>628</v>
      </c>
      <c r="B127" t="str">
        <f t="shared" si="7"/>
        <v>DEP36036</v>
      </c>
      <c r="C127">
        <v>36</v>
      </c>
      <c r="D127" s="151" t="s">
        <v>284</v>
      </c>
      <c r="E127" s="150" t="s">
        <v>285</v>
      </c>
      <c r="F127" s="124" t="s">
        <v>286</v>
      </c>
      <c r="G127" s="313"/>
      <c r="H127" s="86">
        <f ca="1">SUMIF(MAESTRO!D117:X853,B127,MAESTRO!S117:S853)</f>
        <v>0</v>
      </c>
      <c r="I127" s="86">
        <f ca="1">SUMIF(MAESTRO!D119:X853,B127,MAESTRO!T119:T853)</f>
        <v>0</v>
      </c>
      <c r="J127" s="86">
        <f ca="1">SUMIF(MAESTRO!D119:X853,B127,MAESTRO!V119:V853)</f>
        <v>0</v>
      </c>
      <c r="K127" s="136" t="e">
        <f t="shared" ca="1" si="10"/>
        <v>#DIV/0!</v>
      </c>
      <c r="L127" s="44"/>
      <c r="M127" s="50">
        <v>0</v>
      </c>
      <c r="N127" s="43">
        <v>0</v>
      </c>
      <c r="O127" s="46">
        <f>+'[18]036'!$P$21</f>
        <v>290000000</v>
      </c>
      <c r="P127" s="46" t="str">
        <f>IF(M127=[12]Hoja1!$G$289,[12]Hoja1!$E$289,"OJO")</f>
        <v>OJO</v>
      </c>
      <c r="Q127" s="44"/>
      <c r="R127" s="44"/>
    </row>
    <row r="128" spans="1:18" ht="39.950000000000003" customHeight="1" x14ac:dyDescent="0.25">
      <c r="A128" t="s">
        <v>629</v>
      </c>
      <c r="B128" s="44" t="str">
        <f t="shared" si="7"/>
        <v>SAL41058</v>
      </c>
      <c r="C128" s="44">
        <v>41</v>
      </c>
      <c r="D128" s="89">
        <v>2012170010058</v>
      </c>
      <c r="E128" s="89" t="s">
        <v>287</v>
      </c>
      <c r="F128" s="91" t="s">
        <v>288</v>
      </c>
      <c r="G128" s="309" t="s">
        <v>289</v>
      </c>
      <c r="H128" s="86">
        <f ca="1">SUMIF(MAESTRO!D118:X854,B128,MAESTRO!S118:S854)</f>
        <v>0</v>
      </c>
      <c r="I128" s="86">
        <f ca="1">SUMIF(MAESTRO!D120:X854,B128,MAESTRO!T120:T854)</f>
        <v>0</v>
      </c>
      <c r="J128" s="86">
        <f ca="1">SUMIF(MAESTRO!D120:X854,B128,MAESTRO!V120:V854)</f>
        <v>0</v>
      </c>
      <c r="K128" s="136" t="e">
        <f ca="1">+J128/I128</f>
        <v>#DIV/0!</v>
      </c>
      <c r="L128" s="41"/>
      <c r="M128" s="50" t="s">
        <v>542</v>
      </c>
      <c r="N128" s="43" t="s">
        <v>543</v>
      </c>
      <c r="O128" s="46">
        <f>+'[19]2012170010058'!$P$37</f>
        <v>18127701125.5</v>
      </c>
      <c r="P128" s="46">
        <f>IF(M128=[12]Hoja1!$G$129,[12]Hoja1!$E$129,"OJO")</f>
        <v>970958562827449</v>
      </c>
      <c r="Q128" s="44"/>
      <c r="R128" s="44"/>
    </row>
    <row r="129" spans="1:18" ht="39.950000000000003" customHeight="1" x14ac:dyDescent="0.25">
      <c r="A129" t="s">
        <v>629</v>
      </c>
      <c r="B129" t="str">
        <f t="shared" si="7"/>
        <v>SAL42054</v>
      </c>
      <c r="C129">
        <v>42</v>
      </c>
      <c r="D129" s="93">
        <v>2012170010054</v>
      </c>
      <c r="E129" s="88" t="s">
        <v>290</v>
      </c>
      <c r="F129" s="88" t="s">
        <v>291</v>
      </c>
      <c r="G129" s="309"/>
      <c r="H129" s="86">
        <f ca="1">SUMIF(MAESTRO!D119:X855,B129,MAESTRO!S119:S855)</f>
        <v>0</v>
      </c>
      <c r="I129" s="86">
        <f ca="1">SUMIF(MAESTRO!D121:X855,B129,MAESTRO!T121:T855)</f>
        <v>0</v>
      </c>
      <c r="J129" s="86">
        <f ca="1">SUMIF(MAESTRO!D121:X855,B129,MAESTRO!V121:V855)</f>
        <v>0</v>
      </c>
      <c r="K129" s="136" t="e">
        <f t="shared" ref="K129:K151" ca="1" si="12">+J129/I129</f>
        <v>#DIV/0!</v>
      </c>
      <c r="L129" s="41"/>
      <c r="M129" s="50" t="s">
        <v>544</v>
      </c>
      <c r="N129" s="43" t="s">
        <v>545</v>
      </c>
      <c r="O129" s="46">
        <f>+'[19]2012170010054'!$P$77</f>
        <v>8888888.8888888881</v>
      </c>
      <c r="P129" s="46">
        <f>IF(M129=[12]Hoja1!$G$206,[12]Hoja1!$E$206,"OJO")</f>
        <v>100</v>
      </c>
      <c r="Q129" s="44"/>
      <c r="R129" s="44"/>
    </row>
    <row r="130" spans="1:18" ht="39.950000000000003" customHeight="1" x14ac:dyDescent="0.25">
      <c r="A130" t="s">
        <v>629</v>
      </c>
      <c r="B130" t="str">
        <f t="shared" si="7"/>
        <v>SAL42071</v>
      </c>
      <c r="C130">
        <v>42</v>
      </c>
      <c r="D130" s="92">
        <v>2012170010071</v>
      </c>
      <c r="E130" s="16" t="s">
        <v>292</v>
      </c>
      <c r="F130" s="90" t="s">
        <v>293</v>
      </c>
      <c r="G130" s="309"/>
      <c r="H130" s="86">
        <f ca="1">SUMIF(MAESTRO!D120:X856,B130,MAESTRO!S120:S856)</f>
        <v>0</v>
      </c>
      <c r="I130" s="86">
        <f ca="1">SUMIF(MAESTRO!D122:X856,B130,MAESTRO!T122:T856)</f>
        <v>0</v>
      </c>
      <c r="J130" s="86">
        <f ca="1">SUMIF(MAESTRO!D122:X856,B130,MAESTRO!V122:V856)</f>
        <v>0</v>
      </c>
      <c r="K130" s="136" t="e">
        <f t="shared" ca="1" si="12"/>
        <v>#DIV/0!</v>
      </c>
      <c r="L130" s="41"/>
      <c r="M130" s="50" t="s">
        <v>546</v>
      </c>
      <c r="N130" s="43" t="s">
        <v>547</v>
      </c>
      <c r="O130" s="46">
        <f>+'[19]2012170010071'!$P$12</f>
        <v>125000000</v>
      </c>
      <c r="P130" s="46">
        <f>IF(M130=[12]Hoja1!$G$135,[12]Hoja1!$E$135,"OJO")</f>
        <v>0</v>
      </c>
      <c r="Q130" s="44"/>
      <c r="R130" s="44"/>
    </row>
    <row r="131" spans="1:18" ht="39.950000000000003" customHeight="1" x14ac:dyDescent="0.25">
      <c r="A131" t="s">
        <v>629</v>
      </c>
      <c r="B131" t="str">
        <f t="shared" si="7"/>
        <v>SAL43058</v>
      </c>
      <c r="C131">
        <v>43</v>
      </c>
      <c r="D131" s="92">
        <v>2012170010058</v>
      </c>
      <c r="E131" s="87" t="s">
        <v>287</v>
      </c>
      <c r="F131" s="90" t="s">
        <v>288</v>
      </c>
      <c r="G131" s="309"/>
      <c r="H131" s="86">
        <f ca="1">SUMIF(MAESTRO!D121:X857,B131,MAESTRO!S121:S857)</f>
        <v>0</v>
      </c>
      <c r="I131" s="86">
        <f ca="1">SUMIF(MAESTRO!D123:X857,B131,MAESTRO!T123:T857)</f>
        <v>0</v>
      </c>
      <c r="J131" s="86">
        <f ca="1">SUMIF(MAESTRO!D123:X857,B131,MAESTRO!V123:V857)</f>
        <v>0</v>
      </c>
      <c r="K131" s="136" t="e">
        <f t="shared" ca="1" si="12"/>
        <v>#DIV/0!</v>
      </c>
      <c r="L131" s="41"/>
      <c r="M131" s="50" t="s">
        <v>542</v>
      </c>
      <c r="N131" s="43" t="s">
        <v>543</v>
      </c>
      <c r="O131" s="46">
        <f>+'[19]2012170010058'!$P$37</f>
        <v>18127701125.5</v>
      </c>
      <c r="P131" s="46">
        <f>IF(M131=[12]Hoja1!$G$129,[12]Hoja1!$E$129,"OJO")</f>
        <v>970958562827449</v>
      </c>
      <c r="Q131" s="44"/>
      <c r="R131" s="44"/>
    </row>
    <row r="132" spans="1:18" ht="39.950000000000003" customHeight="1" x14ac:dyDescent="0.25">
      <c r="A132" t="s">
        <v>629</v>
      </c>
      <c r="B132" t="str">
        <f t="shared" si="7"/>
        <v>SAL42061</v>
      </c>
      <c r="C132">
        <v>42</v>
      </c>
      <c r="D132" s="5">
        <v>2012170010061</v>
      </c>
      <c r="E132" s="17" t="s">
        <v>294</v>
      </c>
      <c r="F132" s="89" t="s">
        <v>295</v>
      </c>
      <c r="G132" s="309"/>
      <c r="H132" s="86">
        <f ca="1">SUMIF(MAESTRO!D122:X858,B132,MAESTRO!S122:S858)</f>
        <v>0</v>
      </c>
      <c r="I132" s="86">
        <f ca="1">SUMIF(MAESTRO!D124:X858,B132,MAESTRO!T124:T858)</f>
        <v>0</v>
      </c>
      <c r="J132" s="86">
        <f ca="1">SUMIF(MAESTRO!D124:X858,B132,MAESTRO!V124:V858)</f>
        <v>0</v>
      </c>
      <c r="K132" s="136" t="e">
        <f t="shared" ca="1" si="12"/>
        <v>#DIV/0!</v>
      </c>
      <c r="L132" s="41"/>
      <c r="M132" s="50" t="s">
        <v>548</v>
      </c>
      <c r="N132" s="43" t="s">
        <v>549</v>
      </c>
      <c r="O132" s="46">
        <f>+'[19]2012170010061'!$P$14</f>
        <v>16250000</v>
      </c>
      <c r="P132" s="46">
        <f>IF(M132=[12]Hoja1!$G$140,[12]Hoja1!$E$140,"OJO")</f>
        <v>100</v>
      </c>
      <c r="Q132" s="44"/>
      <c r="R132" s="44"/>
    </row>
    <row r="133" spans="1:18" ht="39.950000000000003" customHeight="1" x14ac:dyDescent="0.25">
      <c r="A133" t="s">
        <v>629</v>
      </c>
      <c r="B133" t="str">
        <f t="shared" si="7"/>
        <v>SAL42062</v>
      </c>
      <c r="C133">
        <v>42</v>
      </c>
      <c r="D133" s="5">
        <v>2012170010062</v>
      </c>
      <c r="E133" s="25" t="s">
        <v>602</v>
      </c>
      <c r="F133" s="89" t="s">
        <v>603</v>
      </c>
      <c r="G133" s="309"/>
      <c r="H133" s="86">
        <f ca="1">SUMIF(MAESTRO!D123:X859,B133,MAESTRO!S123:S859)</f>
        <v>0</v>
      </c>
      <c r="I133" s="86">
        <f ca="1">SUMIF(MAESTRO!D125:X859,B133,MAESTRO!T125:T859)</f>
        <v>0</v>
      </c>
      <c r="J133" s="86">
        <f ca="1">SUMIF(MAESTRO!D125:X859,B133,MAESTRO!V125:V859)</f>
        <v>0</v>
      </c>
      <c r="K133" s="136" t="e">
        <f t="shared" ca="1" si="12"/>
        <v>#DIV/0!</v>
      </c>
      <c r="L133" s="41"/>
      <c r="M133" s="50"/>
      <c r="N133" s="43"/>
      <c r="O133" s="46"/>
      <c r="P133" s="46"/>
      <c r="Q133" s="44"/>
      <c r="R133" s="44"/>
    </row>
    <row r="134" spans="1:18" ht="39.950000000000003" customHeight="1" x14ac:dyDescent="0.25">
      <c r="A134" t="s">
        <v>629</v>
      </c>
      <c r="B134" t="str">
        <f t="shared" si="7"/>
        <v>SAL42063</v>
      </c>
      <c r="C134">
        <v>42</v>
      </c>
      <c r="D134" s="5">
        <v>2012170010063</v>
      </c>
      <c r="E134" s="17" t="s">
        <v>296</v>
      </c>
      <c r="F134" s="89" t="s">
        <v>297</v>
      </c>
      <c r="G134" s="309"/>
      <c r="H134" s="86">
        <f ca="1">SUMIF(MAESTRO!D124:X860,B134,MAESTRO!S124:S860)</f>
        <v>0</v>
      </c>
      <c r="I134" s="86">
        <f ca="1">SUMIF(MAESTRO!D126:X860,B134,MAESTRO!T126:T860)</f>
        <v>0</v>
      </c>
      <c r="J134" s="86">
        <f ca="1">SUMIF(MAESTRO!D126:X860,B134,MAESTRO!V126:V860)</f>
        <v>0</v>
      </c>
      <c r="K134" s="136" t="e">
        <f t="shared" ca="1" si="12"/>
        <v>#DIV/0!</v>
      </c>
      <c r="L134" s="44"/>
      <c r="M134" s="50">
        <v>0</v>
      </c>
      <c r="N134" s="43">
        <v>0</v>
      </c>
      <c r="O134" s="46">
        <f>+'[19]2012170010063'!$P$15</f>
        <v>10000000</v>
      </c>
      <c r="P134" s="46" t="str">
        <f>IF(M134=[12]Hoja1!$G$140,[12]Hoja1!$E$140,"OJO")</f>
        <v>OJO</v>
      </c>
      <c r="Q134" s="44"/>
      <c r="R134" s="44"/>
    </row>
    <row r="135" spans="1:18" ht="39.950000000000003" customHeight="1" x14ac:dyDescent="0.25">
      <c r="A135" t="s">
        <v>629</v>
      </c>
      <c r="B135" t="str">
        <f t="shared" si="7"/>
        <v>SAL42053</v>
      </c>
      <c r="C135">
        <v>42</v>
      </c>
      <c r="D135" s="92">
        <v>2012170010053</v>
      </c>
      <c r="E135" s="87" t="s">
        <v>298</v>
      </c>
      <c r="F135" s="87" t="s">
        <v>299</v>
      </c>
      <c r="G135" s="309"/>
      <c r="H135" s="86">
        <f ca="1">SUMIF(MAESTRO!D125:X861,B135,MAESTRO!S125:S861)</f>
        <v>0</v>
      </c>
      <c r="I135" s="86">
        <f ca="1">SUMIF(MAESTRO!D127:X861,B135,MAESTRO!T127:T861)</f>
        <v>0</v>
      </c>
      <c r="J135" s="86">
        <f ca="1">SUMIF(MAESTRO!D127:X861,B135,MAESTRO!V127:V861)</f>
        <v>0</v>
      </c>
      <c r="K135" s="136" t="e">
        <f t="shared" ca="1" si="12"/>
        <v>#DIV/0!</v>
      </c>
      <c r="L135" s="41"/>
      <c r="M135" s="50" t="s">
        <v>550</v>
      </c>
      <c r="N135" s="43" t="s">
        <v>551</v>
      </c>
      <c r="O135" s="46">
        <f>+'[19]2012170010053'!$P$13</f>
        <v>16750000</v>
      </c>
      <c r="P135" s="46">
        <f>IF(M135=[12]Hoja1!$G$147,[12]Hoja1!$E$147,"OJO")</f>
        <v>942028985507246</v>
      </c>
      <c r="Q135" s="44"/>
      <c r="R135" s="44"/>
    </row>
    <row r="136" spans="1:18" ht="39.950000000000003" customHeight="1" x14ac:dyDescent="0.25">
      <c r="A136" t="s">
        <v>629</v>
      </c>
      <c r="B136" t="str">
        <f t="shared" si="7"/>
        <v>SAL44066</v>
      </c>
      <c r="C136">
        <v>44</v>
      </c>
      <c r="D136" s="5">
        <v>2012170010066</v>
      </c>
      <c r="E136" s="17" t="s">
        <v>300</v>
      </c>
      <c r="F136" s="89" t="s">
        <v>301</v>
      </c>
      <c r="G136" s="309"/>
      <c r="H136" s="86">
        <f ca="1">SUMIF(MAESTRO!D126:X862,B136,MAESTRO!S126:S862)</f>
        <v>0</v>
      </c>
      <c r="I136" s="86">
        <f ca="1">SUMIF(MAESTRO!D128:X862,B136,MAESTRO!T128:T862)</f>
        <v>0</v>
      </c>
      <c r="J136" s="86">
        <f ca="1">SUMIF(MAESTRO!D128:X862,B136,MAESTRO!V128:V862)</f>
        <v>0</v>
      </c>
      <c r="K136" s="136" t="e">
        <f t="shared" ca="1" si="12"/>
        <v>#DIV/0!</v>
      </c>
      <c r="L136" s="41"/>
      <c r="M136" s="50" t="s">
        <v>559</v>
      </c>
      <c r="N136" s="43" t="s">
        <v>560</v>
      </c>
      <c r="O136" s="46">
        <f>+'[19]2012170010066'!$P$12</f>
        <v>40000000</v>
      </c>
      <c r="P136" s="46">
        <f>IF(M136=[12]Hoja1!$G$162,[12]Hoja1!$E$162,"OJO")</f>
        <v>967741935483871</v>
      </c>
      <c r="Q136" s="44"/>
      <c r="R136" s="44"/>
    </row>
    <row r="137" spans="1:18" ht="39.950000000000003" customHeight="1" x14ac:dyDescent="0.25">
      <c r="A137" t="s">
        <v>629</v>
      </c>
      <c r="B137" t="str">
        <f t="shared" si="7"/>
        <v>SAL44067</v>
      </c>
      <c r="C137">
        <v>44</v>
      </c>
      <c r="D137" s="5">
        <v>2012170010067</v>
      </c>
      <c r="E137" s="17" t="s">
        <v>302</v>
      </c>
      <c r="F137" s="91" t="s">
        <v>303</v>
      </c>
      <c r="G137" s="309"/>
      <c r="H137" s="86">
        <f ca="1">SUMIF(MAESTRO!D127:X863,B137,MAESTRO!S127:S863)</f>
        <v>0</v>
      </c>
      <c r="I137" s="86">
        <f ca="1">SUMIF(MAESTRO!D129:X863,B137,MAESTRO!T129:T863)</f>
        <v>0</v>
      </c>
      <c r="J137" s="86">
        <f ca="1">SUMIF(MAESTRO!D129:X863,B137,MAESTRO!V129:V863)</f>
        <v>0</v>
      </c>
      <c r="K137" s="136" t="e">
        <f t="shared" ca="1" si="12"/>
        <v>#DIV/0!</v>
      </c>
      <c r="L137" s="41"/>
      <c r="M137" s="50" t="s">
        <v>561</v>
      </c>
      <c r="N137" s="43" t="s">
        <v>562</v>
      </c>
      <c r="O137" s="46">
        <f>+'[19]2012170010067'!$P$13</f>
        <v>0</v>
      </c>
      <c r="P137" s="46">
        <f>IF(M137=[12]Hoja1!$G$166,[12]Hoja1!$E$166,"OJO")</f>
        <v>100</v>
      </c>
      <c r="Q137" s="44"/>
      <c r="R137" s="44"/>
    </row>
    <row r="138" spans="1:18" ht="39.950000000000003" customHeight="1" x14ac:dyDescent="0.25">
      <c r="A138" t="s">
        <v>629</v>
      </c>
      <c r="B138" t="str">
        <f t="shared" si="7"/>
        <v>SAL42048</v>
      </c>
      <c r="C138" s="26">
        <v>42</v>
      </c>
      <c r="D138" s="5">
        <v>2012170010048</v>
      </c>
      <c r="E138" s="25" t="s">
        <v>221</v>
      </c>
      <c r="F138" s="91" t="s">
        <v>222</v>
      </c>
      <c r="G138" s="309"/>
      <c r="H138" s="86">
        <f ca="1">SUMIF(MAESTRO!D128:X864,B138,MAESTRO!S128:S864)</f>
        <v>0</v>
      </c>
      <c r="I138" s="86">
        <f ca="1">SUMIF(MAESTRO!D130:X864,B138,MAESTRO!T130:T864)</f>
        <v>0</v>
      </c>
      <c r="J138" s="86">
        <f ca="1">SUMIF(MAESTRO!D130:X864,B138,MAESTRO!V130:V864)</f>
        <v>0</v>
      </c>
      <c r="K138" s="136" t="e">
        <f t="shared" ca="1" si="12"/>
        <v>#DIV/0!</v>
      </c>
      <c r="L138" s="41"/>
      <c r="M138" s="50" t="s">
        <v>480</v>
      </c>
      <c r="N138" s="43" t="s">
        <v>481</v>
      </c>
      <c r="O138" s="46">
        <f>+'[19]2012170010048'!$P$16</f>
        <v>67500000</v>
      </c>
      <c r="P138" s="46">
        <f>IF(M138=[12]Hoja1!$G$238,[12]Hoja1!$E$238,"OJO")</f>
        <v>30908</v>
      </c>
      <c r="Q138" s="44"/>
      <c r="R138" s="44"/>
    </row>
    <row r="139" spans="1:18" ht="39.950000000000003" customHeight="1" x14ac:dyDescent="0.25">
      <c r="A139" t="s">
        <v>629</v>
      </c>
      <c r="B139" t="str">
        <f t="shared" si="7"/>
        <v>SAL42059</v>
      </c>
      <c r="C139">
        <v>42</v>
      </c>
      <c r="D139" s="92">
        <v>2012170010059</v>
      </c>
      <c r="E139" s="87" t="s">
        <v>304</v>
      </c>
      <c r="F139" s="87" t="s">
        <v>305</v>
      </c>
      <c r="G139" s="309"/>
      <c r="H139" s="86">
        <f ca="1">SUMIF(MAESTRO!D129:X865,B139,MAESTRO!S129:S865)</f>
        <v>0</v>
      </c>
      <c r="I139" s="86">
        <f ca="1">SUMIF(MAESTRO!D131:X865,B139,MAESTRO!T131:T865)</f>
        <v>0</v>
      </c>
      <c r="J139" s="86">
        <f ca="1">SUMIF(MAESTRO!D131:X865,B139,MAESTRO!V131:V865)</f>
        <v>0</v>
      </c>
      <c r="K139" s="136" t="e">
        <f t="shared" ca="1" si="12"/>
        <v>#DIV/0!</v>
      </c>
      <c r="L139" s="41"/>
      <c r="M139" s="50" t="s">
        <v>553</v>
      </c>
      <c r="N139" s="43" t="s">
        <v>554</v>
      </c>
      <c r="O139" s="46">
        <f>+'[19]2012170010059'!$P$14</f>
        <v>32672727.272727273</v>
      </c>
      <c r="P139" s="46">
        <f>IF(M139=[12]Hoja1!$G$189,[12]Hoja1!$E$189,"OJO")</f>
        <v>25</v>
      </c>
      <c r="Q139" s="44"/>
      <c r="R139" s="44"/>
    </row>
    <row r="140" spans="1:18" ht="39.950000000000003" customHeight="1" x14ac:dyDescent="0.25">
      <c r="A140" t="s">
        <v>629</v>
      </c>
      <c r="B140" t="str">
        <f t="shared" si="7"/>
        <v>SAL42049</v>
      </c>
      <c r="C140">
        <v>42</v>
      </c>
      <c r="D140" s="92">
        <v>2012170010049</v>
      </c>
      <c r="E140" s="87" t="s">
        <v>306</v>
      </c>
      <c r="F140" s="87" t="s">
        <v>307</v>
      </c>
      <c r="G140" s="309"/>
      <c r="H140" s="86">
        <f ca="1">SUMIF(MAESTRO!D130:X866,B140,MAESTRO!S130:S866)</f>
        <v>0</v>
      </c>
      <c r="I140" s="86">
        <f ca="1">SUMIF(MAESTRO!D132:X866,B140,MAESTRO!T132:T866)</f>
        <v>0</v>
      </c>
      <c r="J140" s="86">
        <f ca="1">SUMIF(MAESTRO!D132:X866,B140,MAESTRO!V132:V866)</f>
        <v>0</v>
      </c>
      <c r="K140" s="136" t="e">
        <f t="shared" ca="1" si="12"/>
        <v>#DIV/0!</v>
      </c>
      <c r="L140" s="41"/>
      <c r="M140" s="50" t="s">
        <v>555</v>
      </c>
      <c r="N140" s="43" t="s">
        <v>556</v>
      </c>
      <c r="O140" s="46">
        <f>+'[19]2012170010049'!$P$15</f>
        <v>0</v>
      </c>
      <c r="P140" s="46">
        <f>IF(M140=[12]Hoja1!$G$607,[12]Hoja1!$E$607,"OJO")</f>
        <v>5317</v>
      </c>
      <c r="Q140" s="44"/>
      <c r="R140" s="44"/>
    </row>
    <row r="141" spans="1:18" ht="39.950000000000003" customHeight="1" x14ac:dyDescent="0.25">
      <c r="A141" t="s">
        <v>629</v>
      </c>
      <c r="B141" t="str">
        <f t="shared" ref="B141:B151" si="13">CONCATENATE(A141,C141,E141)</f>
        <v>SAL42065</v>
      </c>
      <c r="C141">
        <v>42</v>
      </c>
      <c r="D141" s="5">
        <v>2012170010065</v>
      </c>
      <c r="E141" s="17" t="s">
        <v>308</v>
      </c>
      <c r="F141" s="89" t="s">
        <v>309</v>
      </c>
      <c r="G141" s="309"/>
      <c r="H141" s="86">
        <f ca="1">SUMIF(MAESTRO!D131:X867,B141,MAESTRO!S131:S867)</f>
        <v>0</v>
      </c>
      <c r="I141" s="86">
        <f ca="1">SUMIF(MAESTRO!D133:X867,B141,MAESTRO!T133:T867)</f>
        <v>0</v>
      </c>
      <c r="J141" s="86">
        <f ca="1">SUMIF(MAESTRO!D133:X867,B141,MAESTRO!V133:V867)</f>
        <v>0</v>
      </c>
      <c r="K141" s="136" t="e">
        <f t="shared" ca="1" si="12"/>
        <v>#DIV/0!</v>
      </c>
      <c r="L141" s="41"/>
      <c r="M141" s="50" t="s">
        <v>557</v>
      </c>
      <c r="N141" s="43" t="s">
        <v>558</v>
      </c>
      <c r="O141" s="46">
        <f>+'[19]2012170010065'!$P$15</f>
        <v>18215909.09090909</v>
      </c>
      <c r="P141" s="46">
        <f>IF(M141=[12]Hoja1!$G$198,[12]Hoja1!$E$198,"OJO")</f>
        <v>617</v>
      </c>
      <c r="Q141" s="44"/>
      <c r="R141" s="44"/>
    </row>
    <row r="142" spans="1:18" ht="39.950000000000003" customHeight="1" x14ac:dyDescent="0.25">
      <c r="A142" t="s">
        <v>629</v>
      </c>
      <c r="B142" t="str">
        <f t="shared" si="13"/>
        <v>SAL42052</v>
      </c>
      <c r="C142">
        <v>42</v>
      </c>
      <c r="D142" s="92">
        <v>2012170010052</v>
      </c>
      <c r="E142" s="87" t="s">
        <v>310</v>
      </c>
      <c r="F142" s="87" t="s">
        <v>311</v>
      </c>
      <c r="G142" s="309"/>
      <c r="H142" s="86">
        <f ca="1">SUMIF(MAESTRO!D132:X868,B142,MAESTRO!S132:S868)</f>
        <v>0</v>
      </c>
      <c r="I142" s="86">
        <f ca="1">SUMIF(MAESTRO!D134:X868,B142,MAESTRO!T134:T868)</f>
        <v>0</v>
      </c>
      <c r="J142" s="86">
        <f ca="1">SUMIF(MAESTRO!D134:X868,B142,MAESTRO!V134:V868)</f>
        <v>0</v>
      </c>
      <c r="K142" s="136" t="e">
        <f t="shared" ca="1" si="12"/>
        <v>#DIV/0!</v>
      </c>
      <c r="L142" s="41"/>
      <c r="M142" s="50" t="s">
        <v>546</v>
      </c>
      <c r="N142" s="43" t="s">
        <v>547</v>
      </c>
      <c r="O142" s="46">
        <f>+'[19] 2012170010052'!$P$15</f>
        <v>27500000</v>
      </c>
      <c r="P142" s="46">
        <f>IF(M142=[12]Hoja1!$G$135,[12]Hoja1!$E$135,"OJO")</f>
        <v>0</v>
      </c>
      <c r="Q142" s="44"/>
      <c r="R142" s="44"/>
    </row>
    <row r="143" spans="1:18" ht="36" x14ac:dyDescent="0.25">
      <c r="A143" t="s">
        <v>629</v>
      </c>
      <c r="B143" t="str">
        <f t="shared" si="13"/>
        <v>SAL42057</v>
      </c>
      <c r="C143">
        <v>42</v>
      </c>
      <c r="D143" s="5">
        <v>2012170010057</v>
      </c>
      <c r="E143" s="17" t="s">
        <v>312</v>
      </c>
      <c r="F143" s="122" t="s">
        <v>654</v>
      </c>
      <c r="G143" s="309"/>
      <c r="H143" s="86">
        <f ca="1">SUMIF(MAESTRO!D133:X869,B143,MAESTRO!S133:S869)</f>
        <v>0</v>
      </c>
      <c r="I143" s="86">
        <f ca="1">SUMIF(MAESTRO!D135:X869,B143,MAESTRO!T135:T869)</f>
        <v>0</v>
      </c>
      <c r="J143" s="86">
        <f ca="1">SUMIF(MAESTRO!D135:X869,B143,MAESTRO!V135:V869)</f>
        <v>0</v>
      </c>
      <c r="K143" s="136" t="e">
        <f t="shared" ca="1" si="12"/>
        <v>#DIV/0!</v>
      </c>
      <c r="L143" s="41"/>
      <c r="M143" s="50" t="s">
        <v>544</v>
      </c>
      <c r="N143" s="43" t="s">
        <v>552</v>
      </c>
      <c r="O143" s="46">
        <f>+'[19]2012170010057'!$P$58</f>
        <v>10500000</v>
      </c>
      <c r="P143" s="46">
        <f>IF(M143=[12]Hoja1!$G$206,[12]Hoja1!$E$206,"OJO")</f>
        <v>100</v>
      </c>
      <c r="Q143" s="44"/>
      <c r="R143" s="44"/>
    </row>
    <row r="144" spans="1:18" ht="39.950000000000003" customHeight="1" x14ac:dyDescent="0.25">
      <c r="A144" t="s">
        <v>629</v>
      </c>
      <c r="B144" t="str">
        <f t="shared" si="13"/>
        <v>SAL44055</v>
      </c>
      <c r="C144">
        <v>44</v>
      </c>
      <c r="D144" s="5">
        <v>2012170010055</v>
      </c>
      <c r="E144" s="17" t="s">
        <v>314</v>
      </c>
      <c r="F144" s="89" t="s">
        <v>315</v>
      </c>
      <c r="G144" s="309"/>
      <c r="H144" s="121">
        <f ca="1">SUMIF(MAESTRO!D134:X870,B144,MAESTRO!S134:S870)+13000000</f>
        <v>13000000</v>
      </c>
      <c r="I144" s="86">
        <f ca="1">SUMIF(MAESTRO!D136:X870,B144,MAESTRO!T136:T870)+13000000</f>
        <v>13000000</v>
      </c>
      <c r="J144" s="86">
        <f ca="1">SUMIF(MAESTRO!D136:X870,B144,MAESTRO!V136:V870)+13000000</f>
        <v>13000000</v>
      </c>
      <c r="K144" s="136">
        <f t="shared" ca="1" si="12"/>
        <v>1</v>
      </c>
      <c r="L144" s="41"/>
      <c r="M144" s="50" t="s">
        <v>563</v>
      </c>
      <c r="N144" s="43" t="s">
        <v>564</v>
      </c>
      <c r="O144" s="46">
        <f>+'[19]2012170010055'!$P$17</f>
        <v>18862500</v>
      </c>
      <c r="P144" s="46">
        <f>IF(M144=[12]Hoja1!$G$221,[12]Hoja1!$E$221,"OJO")</f>
        <v>0</v>
      </c>
      <c r="Q144" s="44"/>
      <c r="R144" s="44"/>
    </row>
    <row r="145" spans="1:18" ht="39.950000000000003" customHeight="1" x14ac:dyDescent="0.25">
      <c r="A145" t="s">
        <v>629</v>
      </c>
      <c r="B145" t="str">
        <f t="shared" si="13"/>
        <v>SAL44058</v>
      </c>
      <c r="C145">
        <v>44</v>
      </c>
      <c r="D145" s="5">
        <v>2012170010058</v>
      </c>
      <c r="E145" s="25" t="s">
        <v>287</v>
      </c>
      <c r="F145" s="89" t="s">
        <v>606</v>
      </c>
      <c r="G145" s="309"/>
      <c r="H145" s="86">
        <f ca="1">SUMIF(MAESTRO!D135:X871,B145,MAESTRO!S135:S871)</f>
        <v>0</v>
      </c>
      <c r="I145" s="86">
        <f ca="1">SUMIF(MAESTRO!D137:X871,B145,MAESTRO!T137:T871)</f>
        <v>0</v>
      </c>
      <c r="J145" s="86">
        <f ca="1">SUMIF(MAESTRO!D137:X871,B145,MAESTRO!V137:V871)</f>
        <v>0</v>
      </c>
      <c r="K145" s="136" t="e">
        <f t="shared" ca="1" si="12"/>
        <v>#DIV/0!</v>
      </c>
      <c r="L145" s="41"/>
      <c r="M145" s="50"/>
      <c r="N145" s="43"/>
      <c r="O145" s="46"/>
      <c r="P145" s="46"/>
      <c r="Q145" s="44"/>
      <c r="R145" s="44"/>
    </row>
    <row r="146" spans="1:18" ht="39.950000000000003" customHeight="1" x14ac:dyDescent="0.25">
      <c r="A146" t="s">
        <v>629</v>
      </c>
      <c r="B146" t="str">
        <f t="shared" si="13"/>
        <v>SAL44059</v>
      </c>
      <c r="C146">
        <v>44</v>
      </c>
      <c r="D146" s="92">
        <v>2012170010059</v>
      </c>
      <c r="E146" s="87" t="s">
        <v>304</v>
      </c>
      <c r="F146" s="87" t="s">
        <v>305</v>
      </c>
      <c r="G146" s="309"/>
      <c r="H146" s="86">
        <f ca="1">SUMIF(MAESTRO!D136:X872,B146,MAESTRO!S136:S872)</f>
        <v>0</v>
      </c>
      <c r="I146" s="86">
        <f ca="1">SUMIF(MAESTRO!D138:X872,B146,MAESTRO!T138:T872)</f>
        <v>0</v>
      </c>
      <c r="J146" s="86">
        <f ca="1">SUMIF(MAESTRO!D138:X872,B146,MAESTRO!V138:V872)</f>
        <v>0</v>
      </c>
      <c r="K146" s="136" t="e">
        <f t="shared" ca="1" si="12"/>
        <v>#DIV/0!</v>
      </c>
      <c r="L146" s="41"/>
      <c r="M146" s="50" t="s">
        <v>553</v>
      </c>
      <c r="N146" s="43" t="s">
        <v>554</v>
      </c>
      <c r="O146" s="46">
        <f>+'[19]2012170010059'!$P$14</f>
        <v>32672727.272727273</v>
      </c>
      <c r="P146" s="46">
        <f>IF(M146=[12]Hoja1!$G$189,[12]Hoja1!$E$189,"OJO")</f>
        <v>25</v>
      </c>
      <c r="Q146" s="44"/>
      <c r="R146" s="44"/>
    </row>
    <row r="147" spans="1:18" ht="39.950000000000003" customHeight="1" x14ac:dyDescent="0.25">
      <c r="A147" t="s">
        <v>629</v>
      </c>
      <c r="B147" t="str">
        <f t="shared" si="13"/>
        <v>SAL44064</v>
      </c>
      <c r="C147">
        <v>44</v>
      </c>
      <c r="D147" s="92">
        <v>2012170010064</v>
      </c>
      <c r="E147" s="87" t="s">
        <v>316</v>
      </c>
      <c r="F147" s="87" t="s">
        <v>317</v>
      </c>
      <c r="G147" s="309"/>
      <c r="H147" s="86">
        <f ca="1">SUMIF(MAESTRO!D137:X873,B147,MAESTRO!S137:S873)</f>
        <v>0</v>
      </c>
      <c r="I147" s="86">
        <f ca="1">SUMIF(MAESTRO!D139:X873,B147,MAESTRO!T139:T873)</f>
        <v>0</v>
      </c>
      <c r="J147" s="86">
        <f ca="1">SUMIF(MAESTRO!D139:X873,B147,MAESTRO!V139:V873)</f>
        <v>0</v>
      </c>
      <c r="K147" s="136" t="e">
        <f t="shared" ca="1" si="12"/>
        <v>#DIV/0!</v>
      </c>
      <c r="L147" s="41"/>
      <c r="M147" s="50" t="s">
        <v>565</v>
      </c>
      <c r="N147" s="43" t="s">
        <v>566</v>
      </c>
      <c r="O147" s="46">
        <f>+'[19]2012170010064'!$P$22</f>
        <v>22500000</v>
      </c>
      <c r="P147" s="46">
        <f>IF(M147=[12]Hoja1!$G$223,[12]Hoja1!$E$223,"OJO")</f>
        <v>100</v>
      </c>
      <c r="Q147" s="44"/>
      <c r="R147" s="44"/>
    </row>
    <row r="148" spans="1:18" ht="39.950000000000003" customHeight="1" x14ac:dyDescent="0.25">
      <c r="A148" t="s">
        <v>629</v>
      </c>
      <c r="B148" t="str">
        <f t="shared" si="13"/>
        <v>SAL44068</v>
      </c>
      <c r="C148">
        <v>44</v>
      </c>
      <c r="D148" s="5">
        <v>2012170010068</v>
      </c>
      <c r="E148" s="25" t="s">
        <v>607</v>
      </c>
      <c r="F148" s="89" t="s">
        <v>605</v>
      </c>
      <c r="G148" s="309"/>
      <c r="H148" s="86">
        <f ca="1">SUMIF(MAESTRO!D138:X874,B148,MAESTRO!S138:S874)</f>
        <v>0</v>
      </c>
      <c r="I148" s="86">
        <f ca="1">SUMIF(MAESTRO!D140:X874,B148,MAESTRO!T140:T874)</f>
        <v>0</v>
      </c>
      <c r="J148" s="86">
        <f ca="1">SUMIF(MAESTRO!D140:X874,B148,MAESTRO!V140:V874)</f>
        <v>0</v>
      </c>
      <c r="K148" s="136" t="e">
        <f t="shared" ca="1" si="12"/>
        <v>#DIV/0!</v>
      </c>
      <c r="L148" s="41"/>
      <c r="M148" s="50"/>
      <c r="N148" s="43"/>
      <c r="O148" s="46"/>
      <c r="P148" s="46"/>
      <c r="Q148" s="44"/>
      <c r="R148" s="44"/>
    </row>
    <row r="149" spans="1:18" ht="39.950000000000003" customHeight="1" x14ac:dyDescent="0.25">
      <c r="A149" t="s">
        <v>629</v>
      </c>
      <c r="B149" t="str">
        <f t="shared" si="13"/>
        <v>SAL42069</v>
      </c>
      <c r="C149">
        <v>42</v>
      </c>
      <c r="D149" s="5">
        <v>2012170010069</v>
      </c>
      <c r="E149" s="25" t="s">
        <v>604</v>
      </c>
      <c r="F149" s="89" t="s">
        <v>605</v>
      </c>
      <c r="G149" s="309"/>
      <c r="H149" s="86">
        <f ca="1">SUMIF(MAESTRO!D139:X875,B149,MAESTRO!S139:S875)</f>
        <v>0</v>
      </c>
      <c r="I149" s="86">
        <f ca="1">SUMIF(MAESTRO!D141:X875,B149,MAESTRO!T141:T875)</f>
        <v>0</v>
      </c>
      <c r="J149" s="86">
        <f ca="1">SUMIF(MAESTRO!D141:X875,B149,MAESTRO!V141:V875)</f>
        <v>0</v>
      </c>
      <c r="K149" s="136" t="e">
        <f t="shared" ca="1" si="12"/>
        <v>#DIV/0!</v>
      </c>
      <c r="L149" s="41"/>
      <c r="M149" s="50"/>
      <c r="N149" s="43"/>
      <c r="O149" s="46"/>
      <c r="P149" s="46"/>
      <c r="Q149" s="44"/>
      <c r="R149" s="44"/>
    </row>
    <row r="150" spans="1:18" ht="39.950000000000003" customHeight="1" x14ac:dyDescent="0.25">
      <c r="A150" t="s">
        <v>629</v>
      </c>
      <c r="B150" t="str">
        <f t="shared" si="13"/>
        <v>SAL44103</v>
      </c>
      <c r="C150">
        <v>44</v>
      </c>
      <c r="D150" s="5">
        <v>2012170010103</v>
      </c>
      <c r="E150" s="17">
        <v>103</v>
      </c>
      <c r="F150" s="89" t="s">
        <v>608</v>
      </c>
      <c r="G150" s="309"/>
      <c r="H150" s="86">
        <f ca="1">SUMIF(MAESTRO!D140:X876,B150,MAESTRO!S140:S876)</f>
        <v>0</v>
      </c>
      <c r="I150" s="86">
        <f ca="1">SUMIF(MAESTRO!D142:X876,B150,MAESTRO!T142:T876)</f>
        <v>0</v>
      </c>
      <c r="J150" s="86">
        <f ca="1">SUMIF(MAESTRO!D142:X876,B150,MAESTRO!V142:V876)</f>
        <v>0</v>
      </c>
      <c r="K150" s="136" t="e">
        <f t="shared" ca="1" si="12"/>
        <v>#DIV/0!</v>
      </c>
      <c r="L150" s="41"/>
      <c r="M150" s="50"/>
      <c r="N150" s="43"/>
      <c r="O150" s="46"/>
      <c r="P150" s="46"/>
      <c r="Q150" s="44"/>
      <c r="R150" s="44"/>
    </row>
    <row r="151" spans="1:18" ht="36" x14ac:dyDescent="0.25">
      <c r="A151" t="s">
        <v>629</v>
      </c>
      <c r="B151" t="str">
        <f t="shared" si="13"/>
        <v>SAL44070</v>
      </c>
      <c r="C151">
        <v>44</v>
      </c>
      <c r="D151" s="5">
        <v>2012170010070</v>
      </c>
      <c r="E151" s="17" t="s">
        <v>318</v>
      </c>
      <c r="F151" s="89" t="s">
        <v>319</v>
      </c>
      <c r="G151" s="309"/>
      <c r="H151" s="86">
        <f ca="1">SUMIF(MAESTRO!D141:X877,B151,MAESTRO!S141:S877)</f>
        <v>0</v>
      </c>
      <c r="I151" s="86">
        <f ca="1">SUMIF(MAESTRO!D143:X877,B151,MAESTRO!T143:T877)</f>
        <v>0</v>
      </c>
      <c r="J151" s="86">
        <f ca="1">SUMIF(MAESTRO!D143:X877,B151,MAESTRO!V143:V877)</f>
        <v>0</v>
      </c>
      <c r="K151" s="136" t="e">
        <f t="shared" ca="1" si="12"/>
        <v>#DIV/0!</v>
      </c>
      <c r="L151" s="41"/>
      <c r="M151" s="50" t="s">
        <v>567</v>
      </c>
      <c r="N151" s="43" t="s">
        <v>568</v>
      </c>
      <c r="O151" s="46">
        <f>+'[19] 2012170010070 '!$P$12</f>
        <v>0</v>
      </c>
      <c r="P151" s="49">
        <f>IF(M151=[12]Hoja1!$G$228,[12]Hoja1!$E$228,"OJO")</f>
        <v>100</v>
      </c>
      <c r="Q151" s="44"/>
      <c r="R151" s="44"/>
    </row>
    <row r="152" spans="1:18" x14ac:dyDescent="0.25">
      <c r="E152"/>
      <c r="F152"/>
      <c r="H152" s="19"/>
      <c r="K152" s="27"/>
    </row>
    <row r="153" spans="1:18" x14ac:dyDescent="0.25">
      <c r="E153"/>
      <c r="F153"/>
      <c r="G153" s="28" t="s">
        <v>349</v>
      </c>
      <c r="H153" s="40">
        <f ca="1">SUBTOTAL(9,H3:H151)</f>
        <v>30939290252</v>
      </c>
      <c r="I153" s="40">
        <f ca="1">SUBTOTAL(9,I3:I151)</f>
        <v>23085426358.799999</v>
      </c>
      <c r="J153" s="40">
        <f ca="1">SUBTOTAL(9,J3:J151)</f>
        <v>1957739446.6399999</v>
      </c>
      <c r="K153" s="27"/>
    </row>
    <row r="154" spans="1:18" x14ac:dyDescent="0.25">
      <c r="E154"/>
      <c r="F154"/>
      <c r="G154" s="28" t="s">
        <v>630</v>
      </c>
      <c r="H154" s="27">
        <f>+MAESTRO!S605</f>
        <v>450178469398.85999</v>
      </c>
      <c r="I154" s="27">
        <f>+MAESTRO!T605</f>
        <v>219097745924.73999</v>
      </c>
      <c r="J154" s="27">
        <f>+MAESTRO!V605</f>
        <v>56229342031.519997</v>
      </c>
      <c r="K154" s="27"/>
    </row>
    <row r="155" spans="1:18" x14ac:dyDescent="0.25">
      <c r="E155"/>
      <c r="F155"/>
      <c r="G155" s="99" t="s">
        <v>348</v>
      </c>
      <c r="H155" s="27">
        <f ca="1">+H154-H153</f>
        <v>419239179146.85999</v>
      </c>
      <c r="I155" s="27">
        <f t="shared" ref="I155:J155" ca="1" si="14">+I154-I153</f>
        <v>196012319565.94</v>
      </c>
      <c r="J155" s="27">
        <f t="shared" ca="1" si="14"/>
        <v>54271602584.879997</v>
      </c>
      <c r="K155" s="27"/>
    </row>
    <row r="156" spans="1:18" x14ac:dyDescent="0.25">
      <c r="F156" s="137"/>
      <c r="K156" s="27"/>
    </row>
    <row r="157" spans="1:18" x14ac:dyDescent="0.25">
      <c r="D157" s="137"/>
    </row>
  </sheetData>
  <autoFilter ref="A2:R151"/>
  <mergeCells count="33">
    <mergeCell ref="R3:R6"/>
    <mergeCell ref="D7:D8"/>
    <mergeCell ref="E7:E8"/>
    <mergeCell ref="F7:F8"/>
    <mergeCell ref="H7:H8"/>
    <mergeCell ref="I7:I8"/>
    <mergeCell ref="D3:D6"/>
    <mergeCell ref="E3:E6"/>
    <mergeCell ref="F3:F6"/>
    <mergeCell ref="G3:G12"/>
    <mergeCell ref="H3:H6"/>
    <mergeCell ref="I3:I6"/>
    <mergeCell ref="F10:F13"/>
    <mergeCell ref="G22:G27"/>
    <mergeCell ref="J3:J6"/>
    <mergeCell ref="K3:K6"/>
    <mergeCell ref="L3:L6"/>
    <mergeCell ref="Q3:Q6"/>
    <mergeCell ref="J7:J8"/>
    <mergeCell ref="K7:K8"/>
    <mergeCell ref="L7:L8"/>
    <mergeCell ref="G13:G18"/>
    <mergeCell ref="G19:G21"/>
    <mergeCell ref="G112:G118"/>
    <mergeCell ref="G119:G122"/>
    <mergeCell ref="G123:G127"/>
    <mergeCell ref="G128:G151"/>
    <mergeCell ref="G28:G34"/>
    <mergeCell ref="G35:G40"/>
    <mergeCell ref="G41:G48"/>
    <mergeCell ref="G50:G65"/>
    <mergeCell ref="G66:G86"/>
    <mergeCell ref="G87:G111"/>
  </mergeCells>
  <conditionalFormatting sqref="K115:K1048576 K7 K1 K3 K9:K63 K65:K109 K111:K113">
    <cfRule type="colorScale" priority="1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3">
    <cfRule type="colorScale" priority="1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2">
    <cfRule type="colorScale" priority="10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4:Q27">
    <cfRule type="colorScale" priority="9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F10">
    <cfRule type="colorScale" priority="8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14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64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10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MAESTRO</vt:lpstr>
      <vt:lpstr>INDICADORES</vt:lpstr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Alarcon Montes</dc:creator>
  <cp:lastModifiedBy>Juan Alberto Alarcon Montes</cp:lastModifiedBy>
  <dcterms:created xsi:type="dcterms:W3CDTF">2016-04-15T16:24:52Z</dcterms:created>
  <dcterms:modified xsi:type="dcterms:W3CDTF">2017-04-27T14:59:34Z</dcterms:modified>
</cp:coreProperties>
</file>