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30" windowWidth="15450" windowHeight="11760" activeTab="0"/>
  </bookViews>
  <sheets>
    <sheet name="Resultado_Gestión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<sst xmlns="http://schemas.openxmlformats.org/spreadsheetml/2006/main" count="51" uniqueCount="49">
  <si>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CUMPLIMIENTO METAS A NIVEL DE PROPÓSITO Y LÍNEAS ESTRATÉGICAS</t>
  </si>
  <si>
    <t>PROPÓSITO</t>
  </si>
  <si>
    <t>No. METAS</t>
  </si>
  <si>
    <t>LÍNEA ESTRATÉGICA</t>
  </si>
  <si>
    <t>%</t>
  </si>
  <si>
    <t>1. MEJORAR EL ACCESO Y LA CALIDAD DE LA EDUCACIÓN EN TODOS LOS NIVELES</t>
  </si>
  <si>
    <t>Propósito 1</t>
  </si>
  <si>
    <t>DESARROLLO SOCIAL</t>
  </si>
  <si>
    <t>2. POTENCIAR EL DESARROLLO DE MANIFESTACIONES ARTÍSTICAS Y CULTURALES</t>
  </si>
  <si>
    <t>Propósito 2</t>
  </si>
  <si>
    <t>3. MEJORAR LAS CONDICIONES DE SALUD DE LA POBLACIÓN</t>
  </si>
  <si>
    <t>Propósito 3</t>
  </si>
  <si>
    <t>4. FACILITAR EL APROVECHAMIENTO DEL TIEMPO LIBRE Y EL BIENESTAR, MEDIANTE PRÁCTICAS DEPORTIVAS Y RECREATIVAS, EN ESPACIOS SEGUROS Y ADECUADOS</t>
  </si>
  <si>
    <t>Propósito 4</t>
  </si>
  <si>
    <t>5. FORTALECER LA PARTICIPACIÓN CIUDADANA EN SUS DIFERENTES MANIFESTACIONES, EN EL MARCO DE LA INCLUSION.</t>
  </si>
  <si>
    <t>Propósito 5</t>
  </si>
  <si>
    <t>6. FORTALECER LA CONVIVENCIA SOCIAL, EL RESPETO POR LOS DERECHOS HUMANOS Y HABITANTES Y LA SEGURIDAD DEMOCRÁTICA.</t>
  </si>
  <si>
    <t>Propósito 6</t>
  </si>
  <si>
    <t>7. PROPICIAR CONDICIONES FAVORABLES PARA EL DESARROLLO BASADO EN CONOCIMIENTO, LA COMPETITIVIDAD, LA INNOVACIÓN, EL EMPRENDIMIENTO, EL DESARROLLO EMPRESARIAL Y LA ATRACCIÓN DE INVERSIÓN</t>
  </si>
  <si>
    <t>Propósito 7</t>
  </si>
  <si>
    <t>DESARROLLO ECONÓMICO</t>
  </si>
  <si>
    <t>8. PROYECTAR A MANIZALES COMO DESTINO TURÍSTICO A NIVEL NACIONAL E INTERNACIONAL</t>
  </si>
  <si>
    <t>Propósito 8</t>
  </si>
  <si>
    <t>9. PROMOVER EL DESARROLLO INTEGRAL DE LA POBLACIÓN RURAL</t>
  </si>
  <si>
    <t>Propósito 9</t>
  </si>
  <si>
    <t>10. DISMINUIR EL DÉFICIT DE VIVIENDA EN GRUPOS VULNERABLES Y EN SITUACIÓN DE RIESGO</t>
  </si>
  <si>
    <t>Propósito 10</t>
  </si>
  <si>
    <t>DESARROLLO DEL HÁBITAT</t>
  </si>
  <si>
    <t>11. FORTALECER LOS PROCESOS DE SUMINISTRO DE AGUA POTABLE, TRATAMIENTO DE AGUAS Y GESTION DE RESIDUOS</t>
  </si>
  <si>
    <t>Propósito 11</t>
  </si>
  <si>
    <t>12. OPTIMIZAR LA MOVILIDAD EN EL MUNICIPIO</t>
  </si>
  <si>
    <t>Propósito 12</t>
  </si>
  <si>
    <t>13. CONSOLIDAR EL SISTEMA PARA LA GESTIÓN INTEGRAL DEL RIESGO, REDUCIR LOS IMPACTOS SOBRE LA OCUPACIÓN DEL TERRITORIO Y DISMINUIR LAS CAUSAS Y EFECTOS DEL CAMBIO CLIMÁTICO.</t>
  </si>
  <si>
    <t>Propósito 13</t>
  </si>
  <si>
    <t>14. CONSOLIDAR EL SISTEMA PARA EL MEJORAMIENTO DE LA CALIDAD AMBIENTAL DEL MUNICIPIO</t>
  </si>
  <si>
    <t>Propósito 14</t>
  </si>
  <si>
    <t>15. CONSOLIDAR EL SISTEMA PARA EL ORDENAMIENTO Y DESARROLLO DEL TERRITORIO</t>
  </si>
  <si>
    <t>Propósito 15</t>
  </si>
  <si>
    <t>16. ESTABLECER UN PROCESO DE GESTIÓN PÚBLICA EFICIENTE, ÁGIL Y TRANSPARENTE, FUNDAMENTADA EN LA GESTIÓN POR RESULTADOS, LA MODERNIZACIÓN DEL GOBIERNO Y EL MEJORAMIENTO CONTINUO</t>
  </si>
  <si>
    <t>Propósito 16</t>
  </si>
  <si>
    <t>DESARROLLO INSTITUCIONAL</t>
  </si>
  <si>
    <t>TOTAL METAS</t>
  </si>
  <si>
    <t>&lt; 50%</t>
  </si>
  <si>
    <t>51% - 90%</t>
  </si>
  <si>
    <t>91% - 100%</t>
  </si>
  <si>
    <t>&gt; 101%</t>
  </si>
  <si>
    <t>RESULTADO ANUAL DE LA GESTIÓN. 2014</t>
  </si>
  <si>
    <t>RESULTADO ANUAL DE LA GESTIÓN
2014</t>
  </si>
  <si>
    <t>No. DE METAS QUE APLICARONPARA LA VIGENCIA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</si>
</sst>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4"/>
      <name val="Calibri"/>
      <family val="2"/>
    </font>
    <font>
      <b/>
      <sz val="4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9" fontId="23" fillId="36" borderId="10" xfId="0" applyNumberFormat="1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53" applyFont="1" applyFill="1" applyBorder="1" applyAlignment="1">
      <alignment vertical="center" wrapText="1"/>
      <protection/>
    </xf>
    <xf numFmtId="0" fontId="22" fillId="0" borderId="0" xfId="53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4" fillId="38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2" fontId="24" fillId="38" borderId="11" xfId="0" applyNumberFormat="1" applyFont="1" applyFill="1" applyBorder="1" applyAlignment="1">
      <alignment horizontal="center" vertical="center" wrapText="1"/>
    </xf>
    <xf numFmtId="2" fontId="24" fillId="38" borderId="12" xfId="0" applyNumberFormat="1" applyFont="1" applyFill="1" applyBorder="1" applyAlignment="1">
      <alignment horizontal="center" vertical="center" wrapText="1"/>
    </xf>
    <xf numFmtId="2" fontId="24" fillId="38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64" fontId="25" fillId="38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lanIndicativ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 DE DESARROLLO 2012-2015 "GOBIERNO EN LA CALLE"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METAS POR PROPÓSITO - SEMÁFORO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4325"/>
          <c:w val="0.8955"/>
          <c:h val="0.8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Resultado_Gestión!$E$5</c:f>
              <c:strCache>
                <c:ptCount val="1"/>
                <c:pt idx="0">
                  <c:v>&lt; 50%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Resultado_Gestión!$M$6:$M$21</c:f>
              <c:strCache/>
            </c:strRef>
          </c:cat>
          <c:val>
            <c:numRef>
              <c:f>Resultado_Gestión!$E$6:$E$21</c:f>
              <c:numCache/>
            </c:numRef>
          </c:val>
        </c:ser>
        <c:ser>
          <c:idx val="1"/>
          <c:order val="1"/>
          <c:tx>
            <c:strRef>
              <c:f>Resultado_Gestión!$F$5</c:f>
              <c:strCache>
                <c:ptCount val="1"/>
                <c:pt idx="0">
                  <c:v>51% - 90%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Resultado_Gestión!$M$6:$M$21</c:f>
              <c:strCache/>
            </c:strRef>
          </c:cat>
          <c:val>
            <c:numRef>
              <c:f>Resultado_Gestión!$F$6:$F$21</c:f>
              <c:numCache/>
            </c:numRef>
          </c:val>
        </c:ser>
        <c:ser>
          <c:idx val="2"/>
          <c:order val="2"/>
          <c:tx>
            <c:strRef>
              <c:f>Resultado_Gestión!$G$5</c:f>
              <c:strCache>
                <c:ptCount val="1"/>
                <c:pt idx="0">
                  <c:v>91% - 100%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Resultado_Gestión!$M$6:$M$21</c:f>
              <c:strCache/>
            </c:strRef>
          </c:cat>
          <c:val>
            <c:numRef>
              <c:f>Resultado_Gestión!$G$6:$G$21</c:f>
              <c:numCache/>
            </c:numRef>
          </c:val>
        </c:ser>
        <c:ser>
          <c:idx val="3"/>
          <c:order val="3"/>
          <c:tx>
            <c:strRef>
              <c:f>Resultado_Gestión!$H$5</c:f>
              <c:strCache>
                <c:ptCount val="1"/>
                <c:pt idx="0">
                  <c:v>&gt; 101%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Resultado_Gestión!$M$6:$M$21</c:f>
              <c:strCache/>
            </c:strRef>
          </c:cat>
          <c:val>
            <c:numRef>
              <c:f>Resultado_Gestión!$H$6:$H$21</c:f>
              <c:numCache/>
            </c:numRef>
          </c:val>
        </c:ser>
        <c:overlap val="100"/>
        <c:axId val="47387562"/>
        <c:axId val="23834875"/>
      </c:barChart>
      <c:catAx>
        <c:axId val="47387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34875"/>
        <c:crosses val="autoZero"/>
        <c:auto val="1"/>
        <c:lblOffset val="100"/>
        <c:tickLblSkip val="1"/>
        <c:noMultiLvlLbl val="0"/>
      </c:catAx>
      <c:valAx>
        <c:axId val="23834875"/>
        <c:scaling>
          <c:orientation val="minMax"/>
          <c:max val="4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87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"/>
          <c:y val="0.37475"/>
          <c:w val="0.096"/>
          <c:h val="0.1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 DE DESARROLLO 2012-2015 "GOBIERNO EN LA CALLE"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RESULTADO ANUAL DE LA GESTIÓN POR PROPÓSITO. 2012</a:t>
            </a:r>
          </a:p>
        </c:rich>
      </c:tx>
      <c:layout>
        <c:manualLayout>
          <c:xMode val="factor"/>
          <c:yMode val="factor"/>
          <c:x val="-0.00175"/>
          <c:y val="-0.016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1025"/>
          <c:w val="0.98325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Resultado_Gestión!$M$6:$M$21</c:f>
              <c:strCache/>
            </c:strRef>
          </c:cat>
          <c:val>
            <c:numRef>
              <c:f>Resultado_Gestión!$J$6:$J$21</c:f>
              <c:numCache/>
            </c:numRef>
          </c:val>
          <c:shape val="cylinder"/>
        </c:ser>
        <c:shape val="cylinder"/>
        <c:axId val="13187284"/>
        <c:axId val="51576693"/>
      </c:bar3DChart>
      <c:catAx>
        <c:axId val="1318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6693"/>
        <c:crosses val="autoZero"/>
        <c:auto val="1"/>
        <c:lblOffset val="100"/>
        <c:tickLblSkip val="1"/>
        <c:noMultiLvlLbl val="0"/>
      </c:catAx>
      <c:valAx>
        <c:axId val="51576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87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19050</xdr:rowOff>
    </xdr:from>
    <xdr:to>
      <xdr:col>8</xdr:col>
      <xdr:colOff>190500</xdr:colOff>
      <xdr:row>55</xdr:row>
      <xdr:rowOff>95250</xdr:rowOff>
    </xdr:to>
    <xdr:graphicFrame>
      <xdr:nvGraphicFramePr>
        <xdr:cNvPr id="1" name="1 Gráfico"/>
        <xdr:cNvGraphicFramePr/>
      </xdr:nvGraphicFramePr>
      <xdr:xfrm>
        <a:off x="133350" y="12363450"/>
        <a:ext cx="11877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847725</xdr:colOff>
      <xdr:row>24</xdr:row>
      <xdr:rowOff>9525</xdr:rowOff>
    </xdr:from>
    <xdr:to>
      <xdr:col>22</xdr:col>
      <xdr:colOff>0</xdr:colOff>
      <xdr:row>60</xdr:row>
      <xdr:rowOff>171450</xdr:rowOff>
    </xdr:to>
    <xdr:graphicFrame>
      <xdr:nvGraphicFramePr>
        <xdr:cNvPr id="2" name="2 Gráfico"/>
        <xdr:cNvGraphicFramePr/>
      </xdr:nvGraphicFramePr>
      <xdr:xfrm>
        <a:off x="12896850" y="12353925"/>
        <a:ext cx="11782425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60" zoomScaleNormal="60" zoomScalePageLayoutView="0" workbookViewId="0" topLeftCell="A1">
      <selection activeCell="P6" sqref="P6:P11"/>
    </sheetView>
  </sheetViews>
  <sheetFormatPr defaultColWidth="11.421875" defaultRowHeight="15"/>
  <cols>
    <col min="1" max="1" width="68.7109375" style="1" customWidth="1"/>
    <col min="2" max="2" width="4.140625" style="1" customWidth="1"/>
    <col min="3" max="3" width="12.421875" style="1" customWidth="1"/>
    <col min="4" max="4" width="34.140625" style="1" customWidth="1"/>
    <col min="5" max="5" width="12.57421875" style="1" customWidth="1"/>
    <col min="6" max="6" width="16.00390625" style="1" customWidth="1"/>
    <col min="7" max="7" width="14.421875" style="1" bestFit="1" customWidth="1"/>
    <col min="8" max="8" width="14.8515625" style="1" customWidth="1"/>
    <col min="9" max="9" width="3.421875" style="1" customWidth="1"/>
    <col min="10" max="10" width="19.00390625" style="1" customWidth="1"/>
    <col min="11" max="11" width="2.8515625" style="1" customWidth="1"/>
    <col min="12" max="12" width="11.421875" style="1" hidden="1" customWidth="1"/>
    <col min="13" max="13" width="14.140625" style="1" bestFit="1" customWidth="1"/>
    <col min="14" max="14" width="5.57421875" style="1" bestFit="1" customWidth="1"/>
    <col min="15" max="15" width="5.140625" style="1" customWidth="1"/>
    <col min="16" max="16" width="34.00390625" style="1" customWidth="1"/>
    <col min="17" max="17" width="11.421875" style="1" customWidth="1"/>
    <col min="18" max="18" width="28.28125" style="1" customWidth="1"/>
    <col min="19" max="19" width="11.421875" style="1" customWidth="1"/>
    <col min="20" max="20" width="34.7109375" style="1" customWidth="1"/>
    <col min="21" max="16384" width="11.421875" style="1" customWidth="1"/>
  </cols>
  <sheetData>
    <row r="1" ht="15">
      <c r="A1" s="1" t="s">
        <v>46</v>
      </c>
    </row>
    <row r="2" ht="15">
      <c r="A2" s="1" t="s">
        <v>0</v>
      </c>
    </row>
    <row r="4" spans="5:9" ht="15">
      <c r="E4" s="26"/>
      <c r="F4" s="26"/>
      <c r="G4" s="26"/>
      <c r="H4" s="26"/>
      <c r="I4" s="2"/>
    </row>
    <row r="5" spans="1:20" s="10" customFormat="1" ht="45">
      <c r="A5" s="3" t="s">
        <v>1</v>
      </c>
      <c r="B5" s="4"/>
      <c r="C5" s="3" t="s">
        <v>2</v>
      </c>
      <c r="D5" s="5" t="s">
        <v>48</v>
      </c>
      <c r="E5" s="6" t="s">
        <v>42</v>
      </c>
      <c r="F5" s="7" t="s">
        <v>43</v>
      </c>
      <c r="G5" s="8" t="s">
        <v>44</v>
      </c>
      <c r="H5" s="9" t="s">
        <v>45</v>
      </c>
      <c r="I5" s="4"/>
      <c r="J5" s="3" t="s">
        <v>47</v>
      </c>
      <c r="P5" s="3" t="s">
        <v>3</v>
      </c>
      <c r="Q5" s="3" t="s">
        <v>4</v>
      </c>
      <c r="R5" s="3" t="s">
        <v>47</v>
      </c>
      <c r="T5" s="3" t="s">
        <v>47</v>
      </c>
    </row>
    <row r="6" spans="1:20" s="14" customFormat="1" ht="39" customHeight="1">
      <c r="A6" s="11" t="s">
        <v>5</v>
      </c>
      <c r="B6" s="12"/>
      <c r="C6" s="13">
        <v>28</v>
      </c>
      <c r="D6" s="13">
        <v>26</v>
      </c>
      <c r="E6" s="13">
        <v>0</v>
      </c>
      <c r="F6" s="13">
        <v>0</v>
      </c>
      <c r="G6" s="13">
        <v>9</v>
      </c>
      <c r="H6" s="13">
        <v>17</v>
      </c>
      <c r="J6" s="15">
        <f>(2300+297)/D6</f>
        <v>99.88461538461539</v>
      </c>
      <c r="M6" s="14" t="s">
        <v>6</v>
      </c>
      <c r="N6" s="16">
        <f aca="true" t="shared" si="0" ref="N6:N11">100/6</f>
        <v>16.666666666666668</v>
      </c>
      <c r="P6" s="20" t="s">
        <v>7</v>
      </c>
      <c r="Q6" s="20">
        <v>30</v>
      </c>
      <c r="R6" s="23">
        <f>(((J6*N6)+(J7*N7)+(J8*N8)+(J9*N9)+(J10*N10)+(J11*N11))/100)</f>
        <v>98.48987551096246</v>
      </c>
      <c r="T6" s="27">
        <f>((Q6*R6)+(Q12*R12)+(Q15*R15)+(Q21*R21))/100</f>
        <v>96.15063074445683</v>
      </c>
    </row>
    <row r="7" spans="1:20" s="14" customFormat="1" ht="47.25" customHeight="1">
      <c r="A7" s="11" t="s">
        <v>8</v>
      </c>
      <c r="B7" s="12"/>
      <c r="C7" s="13">
        <v>23</v>
      </c>
      <c r="D7" s="13">
        <v>23</v>
      </c>
      <c r="E7" s="13">
        <v>0</v>
      </c>
      <c r="F7" s="13">
        <v>0</v>
      </c>
      <c r="G7" s="13">
        <v>8</v>
      </c>
      <c r="H7" s="13">
        <v>15</v>
      </c>
      <c r="J7" s="15">
        <f>2300/D7</f>
        <v>100</v>
      </c>
      <c r="M7" s="14" t="s">
        <v>9</v>
      </c>
      <c r="N7" s="16">
        <f t="shared" si="0"/>
        <v>16.666666666666668</v>
      </c>
      <c r="P7" s="21"/>
      <c r="Q7" s="21"/>
      <c r="R7" s="24"/>
      <c r="T7" s="27"/>
    </row>
    <row r="8" spans="1:20" s="14" customFormat="1" ht="35.25" customHeight="1">
      <c r="A8" s="11" t="s">
        <v>10</v>
      </c>
      <c r="B8" s="12"/>
      <c r="C8" s="13">
        <v>44</v>
      </c>
      <c r="D8" s="13">
        <v>42</v>
      </c>
      <c r="E8" s="13">
        <v>2</v>
      </c>
      <c r="F8" s="13">
        <v>3</v>
      </c>
      <c r="G8" s="13">
        <v>26</v>
      </c>
      <c r="H8" s="13">
        <v>11</v>
      </c>
      <c r="J8" s="15">
        <f>(3362+600)/D8</f>
        <v>94.33333333333333</v>
      </c>
      <c r="M8" s="14" t="s">
        <v>11</v>
      </c>
      <c r="N8" s="16">
        <f t="shared" si="0"/>
        <v>16.666666666666668</v>
      </c>
      <c r="P8" s="21"/>
      <c r="Q8" s="21"/>
      <c r="R8" s="24"/>
      <c r="T8" s="27"/>
    </row>
    <row r="9" spans="1:20" s="14" customFormat="1" ht="60" customHeight="1">
      <c r="A9" s="11" t="s">
        <v>12</v>
      </c>
      <c r="B9" s="12"/>
      <c r="C9" s="13">
        <v>12</v>
      </c>
      <c r="D9" s="13">
        <f>+C9</f>
        <v>12</v>
      </c>
      <c r="E9" s="13">
        <v>0</v>
      </c>
      <c r="F9" s="13">
        <v>0</v>
      </c>
      <c r="G9" s="13">
        <v>6</v>
      </c>
      <c r="H9" s="13">
        <v>6</v>
      </c>
      <c r="J9" s="15">
        <f>(991+200)/D9</f>
        <v>99.25</v>
      </c>
      <c r="M9" s="14" t="s">
        <v>13</v>
      </c>
      <c r="N9" s="16">
        <f t="shared" si="0"/>
        <v>16.666666666666668</v>
      </c>
      <c r="P9" s="21"/>
      <c r="Q9" s="21"/>
      <c r="R9" s="24"/>
      <c r="T9" s="27"/>
    </row>
    <row r="10" spans="1:20" s="14" customFormat="1" ht="54.75" customHeight="1">
      <c r="A10" s="11" t="s">
        <v>14</v>
      </c>
      <c r="B10" s="12"/>
      <c r="C10" s="13">
        <v>24</v>
      </c>
      <c r="D10" s="13">
        <v>23</v>
      </c>
      <c r="E10" s="13">
        <v>0</v>
      </c>
      <c r="F10" s="13">
        <v>0</v>
      </c>
      <c r="G10" s="13">
        <v>10</v>
      </c>
      <c r="H10" s="13">
        <v>13</v>
      </c>
      <c r="J10" s="15">
        <f>+(1586+200+500)/D10</f>
        <v>99.3913043478261</v>
      </c>
      <c r="M10" s="14" t="s">
        <v>15</v>
      </c>
      <c r="N10" s="16">
        <f t="shared" si="0"/>
        <v>16.666666666666668</v>
      </c>
      <c r="P10" s="21"/>
      <c r="Q10" s="21"/>
      <c r="R10" s="24"/>
      <c r="T10" s="27"/>
    </row>
    <row r="11" spans="1:20" s="14" customFormat="1" ht="48.75" customHeight="1">
      <c r="A11" s="11" t="s">
        <v>16</v>
      </c>
      <c r="B11" s="12"/>
      <c r="C11" s="13">
        <v>28</v>
      </c>
      <c r="D11" s="13">
        <v>25</v>
      </c>
      <c r="E11" s="13">
        <v>0</v>
      </c>
      <c r="F11" s="13">
        <v>2</v>
      </c>
      <c r="G11" s="13">
        <v>9</v>
      </c>
      <c r="H11" s="13">
        <v>14</v>
      </c>
      <c r="J11" s="15">
        <f>2452/D11</f>
        <v>98.08</v>
      </c>
      <c r="M11" s="14" t="s">
        <v>17</v>
      </c>
      <c r="N11" s="16">
        <f t="shared" si="0"/>
        <v>16.666666666666668</v>
      </c>
      <c r="P11" s="22"/>
      <c r="Q11" s="22"/>
      <c r="R11" s="25"/>
      <c r="T11" s="27"/>
    </row>
    <row r="12" spans="1:20" s="14" customFormat="1" ht="69.75" customHeight="1">
      <c r="A12" s="11" t="s">
        <v>18</v>
      </c>
      <c r="B12" s="12"/>
      <c r="C12" s="13">
        <v>19</v>
      </c>
      <c r="D12" s="13">
        <v>17</v>
      </c>
      <c r="E12" s="13">
        <v>0</v>
      </c>
      <c r="F12" s="13">
        <v>0</v>
      </c>
      <c r="G12" s="13">
        <v>3</v>
      </c>
      <c r="H12" s="13">
        <v>14</v>
      </c>
      <c r="J12" s="15">
        <f>1700/D12</f>
        <v>100</v>
      </c>
      <c r="M12" s="14" t="s">
        <v>19</v>
      </c>
      <c r="N12" s="16">
        <f>100/3</f>
        <v>33.333333333333336</v>
      </c>
      <c r="P12" s="20" t="s">
        <v>20</v>
      </c>
      <c r="Q12" s="20">
        <v>25</v>
      </c>
      <c r="R12" s="23">
        <f>((J12*N12)+(J13*N13)+(J14*N14))/100</f>
        <v>99.94444444444446</v>
      </c>
      <c r="T12" s="27"/>
    </row>
    <row r="13" spans="1:20" s="14" customFormat="1" ht="58.5" customHeight="1">
      <c r="A13" s="11" t="s">
        <v>21</v>
      </c>
      <c r="B13" s="12"/>
      <c r="C13" s="13">
        <v>12</v>
      </c>
      <c r="D13" s="13">
        <v>12</v>
      </c>
      <c r="E13" s="13">
        <v>0</v>
      </c>
      <c r="F13" s="13">
        <v>0</v>
      </c>
      <c r="G13" s="13">
        <v>3</v>
      </c>
      <c r="H13" s="13">
        <v>9</v>
      </c>
      <c r="J13" s="15">
        <f>1198/D13</f>
        <v>99.83333333333333</v>
      </c>
      <c r="M13" s="14" t="s">
        <v>22</v>
      </c>
      <c r="N13" s="16">
        <f>100/3</f>
        <v>33.333333333333336</v>
      </c>
      <c r="P13" s="21"/>
      <c r="Q13" s="21"/>
      <c r="R13" s="24"/>
      <c r="T13" s="27"/>
    </row>
    <row r="14" spans="1:20" s="14" customFormat="1" ht="45" customHeight="1">
      <c r="A14" s="11" t="s">
        <v>23</v>
      </c>
      <c r="B14" s="12"/>
      <c r="C14" s="13">
        <v>19</v>
      </c>
      <c r="D14" s="13">
        <v>17</v>
      </c>
      <c r="E14" s="13">
        <v>0</v>
      </c>
      <c r="F14" s="13">
        <v>0</v>
      </c>
      <c r="G14" s="13">
        <v>7</v>
      </c>
      <c r="H14" s="13">
        <v>10</v>
      </c>
      <c r="J14" s="15">
        <f>1700/D14</f>
        <v>100</v>
      </c>
      <c r="M14" s="14" t="s">
        <v>24</v>
      </c>
      <c r="N14" s="16">
        <f>100/3</f>
        <v>33.333333333333336</v>
      </c>
      <c r="P14" s="22"/>
      <c r="Q14" s="22"/>
      <c r="R14" s="25"/>
      <c r="T14" s="27"/>
    </row>
    <row r="15" spans="1:20" s="14" customFormat="1" ht="57.75" customHeight="1">
      <c r="A15" s="11" t="s">
        <v>25</v>
      </c>
      <c r="B15" s="12"/>
      <c r="C15" s="13">
        <v>9</v>
      </c>
      <c r="D15" s="13">
        <v>9</v>
      </c>
      <c r="E15" s="13">
        <v>2</v>
      </c>
      <c r="F15" s="13">
        <v>2</v>
      </c>
      <c r="G15" s="13">
        <v>0</v>
      </c>
      <c r="H15" s="13">
        <v>5</v>
      </c>
      <c r="J15" s="15">
        <f>653/D15</f>
        <v>72.55555555555556</v>
      </c>
      <c r="M15" s="14" t="s">
        <v>26</v>
      </c>
      <c r="N15" s="16">
        <f aca="true" t="shared" si="1" ref="N15:N20">100/6</f>
        <v>16.666666666666668</v>
      </c>
      <c r="P15" s="20" t="s">
        <v>27</v>
      </c>
      <c r="Q15" s="20">
        <v>25</v>
      </c>
      <c r="R15" s="23">
        <f>((J15*N15)+(J16*N16)+(J17*N17)+(J18*N18)+(J19*N19)+(J20*N20))/100</f>
        <v>91.55740740740741</v>
      </c>
      <c r="T15" s="27"/>
    </row>
    <row r="16" spans="1:20" s="14" customFormat="1" ht="51" customHeight="1">
      <c r="A16" s="11" t="s">
        <v>28</v>
      </c>
      <c r="B16" s="12"/>
      <c r="C16" s="13">
        <v>7</v>
      </c>
      <c r="D16" s="13">
        <f>+C16-1</f>
        <v>6</v>
      </c>
      <c r="E16" s="13">
        <v>0</v>
      </c>
      <c r="F16" s="13">
        <v>1</v>
      </c>
      <c r="G16" s="13">
        <v>4</v>
      </c>
      <c r="H16" s="13">
        <v>1</v>
      </c>
      <c r="J16" s="15">
        <f>580/D16</f>
        <v>96.66666666666667</v>
      </c>
      <c r="M16" s="14" t="s">
        <v>29</v>
      </c>
      <c r="N16" s="16">
        <f t="shared" si="1"/>
        <v>16.666666666666668</v>
      </c>
      <c r="P16" s="21"/>
      <c r="Q16" s="21"/>
      <c r="R16" s="24"/>
      <c r="T16" s="27"/>
    </row>
    <row r="17" spans="1:20" s="14" customFormat="1" ht="39.75" customHeight="1">
      <c r="A17" s="11" t="s">
        <v>30</v>
      </c>
      <c r="B17" s="12"/>
      <c r="C17" s="13">
        <v>24</v>
      </c>
      <c r="D17" s="13">
        <v>21</v>
      </c>
      <c r="E17" s="13">
        <v>0</v>
      </c>
      <c r="F17" s="13">
        <v>0</v>
      </c>
      <c r="G17" s="13">
        <v>12</v>
      </c>
      <c r="H17" s="13">
        <v>9</v>
      </c>
      <c r="J17" s="15">
        <f>(1288+298+500)/D17</f>
        <v>99.33333333333333</v>
      </c>
      <c r="M17" s="14" t="s">
        <v>31</v>
      </c>
      <c r="N17" s="16">
        <f t="shared" si="1"/>
        <v>16.666666666666668</v>
      </c>
      <c r="P17" s="21"/>
      <c r="Q17" s="21"/>
      <c r="R17" s="24"/>
      <c r="T17" s="27"/>
    </row>
    <row r="18" spans="1:20" s="14" customFormat="1" ht="67.5" customHeight="1">
      <c r="A18" s="11" t="s">
        <v>32</v>
      </c>
      <c r="B18" s="12"/>
      <c r="C18" s="13">
        <v>15</v>
      </c>
      <c r="D18" s="13">
        <v>15</v>
      </c>
      <c r="E18" s="13">
        <v>0</v>
      </c>
      <c r="F18" s="13">
        <v>2</v>
      </c>
      <c r="G18" s="13">
        <v>10</v>
      </c>
      <c r="H18" s="13">
        <v>3</v>
      </c>
      <c r="J18" s="15">
        <f>+(100+456+100+800)/D18</f>
        <v>97.06666666666666</v>
      </c>
      <c r="M18" s="14" t="s">
        <v>33</v>
      </c>
      <c r="N18" s="16">
        <f t="shared" si="1"/>
        <v>16.666666666666668</v>
      </c>
      <c r="P18" s="21"/>
      <c r="Q18" s="21"/>
      <c r="R18" s="24"/>
      <c r="T18" s="27"/>
    </row>
    <row r="19" spans="1:20" s="14" customFormat="1" ht="39.75" customHeight="1">
      <c r="A19" s="11" t="s">
        <v>34</v>
      </c>
      <c r="B19" s="12"/>
      <c r="C19" s="13">
        <v>22</v>
      </c>
      <c r="D19" s="13">
        <v>18</v>
      </c>
      <c r="E19" s="13">
        <v>1</v>
      </c>
      <c r="F19" s="13">
        <v>5</v>
      </c>
      <c r="G19" s="13">
        <v>8</v>
      </c>
      <c r="H19" s="13">
        <v>4</v>
      </c>
      <c r="J19" s="15">
        <f>(100+1376+100)/D19</f>
        <v>87.55555555555556</v>
      </c>
      <c r="M19" s="14" t="s">
        <v>35</v>
      </c>
      <c r="N19" s="16">
        <f t="shared" si="1"/>
        <v>16.666666666666668</v>
      </c>
      <c r="P19" s="21"/>
      <c r="Q19" s="21"/>
      <c r="R19" s="24"/>
      <c r="T19" s="27"/>
    </row>
    <row r="20" spans="1:20" s="14" customFormat="1" ht="43.5" customHeight="1">
      <c r="A20" s="11" t="s">
        <v>36</v>
      </c>
      <c r="B20" s="12"/>
      <c r="C20" s="13">
        <v>15</v>
      </c>
      <c r="D20" s="13">
        <v>12</v>
      </c>
      <c r="E20" s="13">
        <v>0</v>
      </c>
      <c r="F20" s="13">
        <v>0</v>
      </c>
      <c r="G20" s="13">
        <v>10</v>
      </c>
      <c r="H20" s="13">
        <v>2</v>
      </c>
      <c r="J20" s="15">
        <f>1154/D20</f>
        <v>96.16666666666667</v>
      </c>
      <c r="M20" s="14" t="s">
        <v>37</v>
      </c>
      <c r="N20" s="16">
        <f t="shared" si="1"/>
        <v>16.666666666666668</v>
      </c>
      <c r="P20" s="22"/>
      <c r="Q20" s="22"/>
      <c r="R20" s="25"/>
      <c r="T20" s="27"/>
    </row>
    <row r="21" spans="1:20" s="14" customFormat="1" ht="64.5" customHeight="1">
      <c r="A21" s="11" t="s">
        <v>38</v>
      </c>
      <c r="B21" s="12"/>
      <c r="C21" s="13">
        <v>39</v>
      </c>
      <c r="D21" s="13">
        <v>39</v>
      </c>
      <c r="E21" s="13">
        <v>0</v>
      </c>
      <c r="F21" s="13">
        <v>9</v>
      </c>
      <c r="G21" s="13">
        <v>16</v>
      </c>
      <c r="H21" s="13">
        <v>14</v>
      </c>
      <c r="J21" s="15">
        <f>(675+2629+348)/D21</f>
        <v>93.64102564102564</v>
      </c>
      <c r="M21" s="14" t="s">
        <v>39</v>
      </c>
      <c r="N21" s="14">
        <v>100</v>
      </c>
      <c r="P21" s="13" t="s">
        <v>40</v>
      </c>
      <c r="Q21" s="13">
        <v>20</v>
      </c>
      <c r="R21" s="19">
        <f>J21*N21/100</f>
        <v>93.64102564102562</v>
      </c>
      <c r="T21" s="27"/>
    </row>
    <row r="22" spans="1:8" s="14" customFormat="1" ht="15">
      <c r="A22" s="17" t="s">
        <v>41</v>
      </c>
      <c r="C22" s="18">
        <f aca="true" t="shared" si="2" ref="C22:H22">SUM(C6:C21)</f>
        <v>340</v>
      </c>
      <c r="D22" s="18">
        <f t="shared" si="2"/>
        <v>317</v>
      </c>
      <c r="E22" s="18">
        <f t="shared" si="2"/>
        <v>5</v>
      </c>
      <c r="F22" s="18">
        <f t="shared" si="2"/>
        <v>24</v>
      </c>
      <c r="G22" s="18">
        <f t="shared" si="2"/>
        <v>141</v>
      </c>
      <c r="H22" s="18">
        <f t="shared" si="2"/>
        <v>147</v>
      </c>
    </row>
  </sheetData>
  <sheetProtection/>
  <mergeCells count="11">
    <mergeCell ref="T6:T21"/>
    <mergeCell ref="P12:P14"/>
    <mergeCell ref="Q12:Q14"/>
    <mergeCell ref="R12:R14"/>
    <mergeCell ref="P15:P20"/>
    <mergeCell ref="Q15:Q20"/>
    <mergeCell ref="R15:R20"/>
    <mergeCell ref="E4:H4"/>
    <mergeCell ref="P6:P11"/>
    <mergeCell ref="Q6:Q11"/>
    <mergeCell ref="R6:R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Leandra Meza Uribe</dc:creator>
  <cp:keywords/>
  <dc:description/>
  <cp:lastModifiedBy>NATALIA DIAZ JURADO</cp:lastModifiedBy>
  <dcterms:created xsi:type="dcterms:W3CDTF">2015-01-30T14:01:16Z</dcterms:created>
  <dcterms:modified xsi:type="dcterms:W3CDTF">2015-02-06T21:15:20Z</dcterms:modified>
  <cp:category/>
  <cp:version/>
  <cp:contentType/>
  <cp:contentStatus/>
</cp:coreProperties>
</file>