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050" windowWidth="20520" windowHeight="4095"/>
  </bookViews>
  <sheets>
    <sheet name="3er TRIM " sheetId="8" r:id="rId1"/>
    <sheet name="2do TRIMESTRE" sheetId="4" state="hidden" r:id="rId2"/>
    <sheet name="3er TRIMESTRE" sheetId="5" state="hidden" r:id="rId3"/>
    <sheet name="4to TRIMESTRE" sheetId="6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_FilterDatabase" localSheetId="1" hidden="1">'2do TRIMESTRE'!$A$2:$P$148</definedName>
    <definedName name="_xlnm._FilterDatabase" localSheetId="0" hidden="1">'3er TRIM '!$A$2:$K$133</definedName>
    <definedName name="_xlnm._FilterDatabase" localSheetId="2" hidden="1">'3er TRIMESTRE'!$A$1:$R$152</definedName>
    <definedName name="_xlnm._FilterDatabase" localSheetId="3" hidden="1">'4to TRIMESTRE'!$A$2:$R$151</definedName>
  </definedNames>
  <calcPr calcId="145621"/>
</workbook>
</file>

<file path=xl/calcChain.xml><?xml version="1.0" encoding="utf-8"?>
<calcChain xmlns="http://schemas.openxmlformats.org/spreadsheetml/2006/main">
  <c r="B54" i="8" l="1"/>
  <c r="B52" i="8"/>
  <c r="B40" i="8"/>
  <c r="B34" i="8" l="1"/>
  <c r="B28" i="8"/>
  <c r="B133" i="8" l="1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3" i="8"/>
  <c r="B51" i="8"/>
  <c r="B50" i="8"/>
  <c r="B49" i="8"/>
  <c r="B48" i="8"/>
  <c r="B47" i="8"/>
  <c r="B46" i="8"/>
  <c r="B45" i="8"/>
  <c r="B44" i="8"/>
  <c r="B43" i="8"/>
  <c r="B42" i="8"/>
  <c r="B41" i="8"/>
  <c r="B39" i="8"/>
  <c r="B38" i="8"/>
  <c r="B37" i="8"/>
  <c r="B36" i="8"/>
  <c r="B35" i="8"/>
  <c r="B33" i="8"/>
  <c r="B32" i="8"/>
  <c r="B31" i="8"/>
  <c r="B30" i="8"/>
  <c r="B29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K60" i="8" l="1"/>
  <c r="K119" i="8"/>
  <c r="K94" i="8"/>
  <c r="K71" i="8"/>
  <c r="K18" i="8"/>
  <c r="K92" i="8"/>
  <c r="K126" i="8"/>
  <c r="K123" i="8"/>
  <c r="K75" i="8"/>
  <c r="K5" i="8"/>
  <c r="K82" i="8"/>
  <c r="K104" i="8"/>
  <c r="K48" i="8"/>
  <c r="K86" i="8"/>
  <c r="K103" i="8"/>
  <c r="K41" i="8"/>
  <c r="K56" i="8"/>
  <c r="K114" i="8"/>
  <c r="K110" i="8"/>
  <c r="K12" i="8"/>
  <c r="K17" i="8"/>
  <c r="K130" i="8"/>
  <c r="K127" i="8"/>
  <c r="K4" i="8"/>
  <c r="K100" i="8"/>
  <c r="K84" i="8"/>
  <c r="K132" i="8"/>
  <c r="K8" i="8"/>
  <c r="K117" i="8"/>
  <c r="K85" i="8"/>
  <c r="K49" i="8"/>
  <c r="K72" i="8"/>
  <c r="K73" i="8"/>
  <c r="K121" i="8"/>
  <c r="K35" i="8"/>
  <c r="K62" i="8"/>
  <c r="K47" i="8"/>
  <c r="K69" i="8"/>
  <c r="K111" i="8"/>
  <c r="K108" i="8"/>
  <c r="K124" i="8"/>
  <c r="K125" i="8"/>
  <c r="K115" i="8" l="1"/>
  <c r="K43" i="8"/>
  <c r="K133" i="8"/>
  <c r="K131" i="8"/>
  <c r="K79" i="8"/>
  <c r="K61" i="8"/>
  <c r="K59" i="8"/>
  <c r="K53" i="8"/>
  <c r="K34" i="8"/>
  <c r="K33" i="8"/>
  <c r="K28" i="8"/>
  <c r="K26" i="8"/>
  <c r="K9" i="8"/>
  <c r="K52" i="8"/>
  <c r="K95" i="8"/>
  <c r="K83" i="8"/>
  <c r="K46" i="8"/>
  <c r="K14" i="8"/>
  <c r="K99" i="8"/>
  <c r="K74" i="8"/>
  <c r="K129" i="8"/>
  <c r="K113" i="8"/>
  <c r="K24" i="8"/>
  <c r="K88" i="8"/>
  <c r="K93" i="8"/>
  <c r="K20" i="8"/>
  <c r="K36" i="8"/>
  <c r="K25" i="8"/>
  <c r="K122" i="8"/>
  <c r="K66" i="8"/>
  <c r="K64" i="8"/>
  <c r="K105" i="8"/>
  <c r="K65" i="8"/>
  <c r="K39" i="8"/>
  <c r="K68" i="8"/>
  <c r="K78" i="8"/>
  <c r="K23" i="8"/>
  <c r="K102" i="8"/>
  <c r="K3" i="8"/>
  <c r="I135" i="8"/>
  <c r="I137" i="8" s="1"/>
  <c r="K45" i="8"/>
  <c r="K16" i="8"/>
  <c r="K120" i="8"/>
  <c r="K7" i="8"/>
  <c r="K97" i="8"/>
  <c r="K109" i="8"/>
  <c r="K6" i="8"/>
  <c r="K44" i="8"/>
  <c r="K76" i="8"/>
  <c r="K98" i="8"/>
  <c r="K32" i="8"/>
  <c r="K31" i="8"/>
  <c r="K96" i="8"/>
  <c r="J135" i="8"/>
  <c r="J137" i="8" s="1"/>
  <c r="H135" i="8"/>
  <c r="H137" i="8" s="1"/>
  <c r="K19" i="8"/>
  <c r="K118" i="8"/>
  <c r="K38" i="8"/>
  <c r="K37" i="8"/>
  <c r="K22" i="8"/>
  <c r="K91" i="8"/>
  <c r="K50" i="8"/>
  <c r="K13" i="8"/>
  <c r="K15" i="8"/>
  <c r="K116" i="8"/>
  <c r="K128" i="8"/>
  <c r="K70" i="8"/>
  <c r="K51" i="8"/>
  <c r="K30" i="8"/>
  <c r="K101" i="8"/>
  <c r="P110" i="6" l="1"/>
  <c r="O110" i="6"/>
  <c r="B110" i="6"/>
  <c r="P64" i="6"/>
  <c r="O64" i="6"/>
  <c r="B64" i="6"/>
  <c r="P114" i="6" l="1"/>
  <c r="O114" i="6"/>
  <c r="B114" i="6"/>
  <c r="H7" i="6" l="1"/>
  <c r="P151" i="6"/>
  <c r="O151" i="6"/>
  <c r="B151" i="6"/>
  <c r="B150" i="6"/>
  <c r="B149" i="6"/>
  <c r="B148" i="6"/>
  <c r="P147" i="6"/>
  <c r="O147" i="6"/>
  <c r="B147" i="6"/>
  <c r="P146" i="6"/>
  <c r="O146" i="6"/>
  <c r="B146" i="6"/>
  <c r="B145" i="6"/>
  <c r="P144" i="6"/>
  <c r="O144" i="6"/>
  <c r="B144" i="6"/>
  <c r="P143" i="6"/>
  <c r="O143" i="6"/>
  <c r="B143" i="6"/>
  <c r="P142" i="6"/>
  <c r="O142" i="6"/>
  <c r="B142" i="6"/>
  <c r="P141" i="6"/>
  <c r="O141" i="6"/>
  <c r="B141" i="6"/>
  <c r="P140" i="6"/>
  <c r="O140" i="6"/>
  <c r="B140" i="6"/>
  <c r="P139" i="6"/>
  <c r="O139" i="6"/>
  <c r="B139" i="6"/>
  <c r="P138" i="6"/>
  <c r="O138" i="6"/>
  <c r="B138" i="6"/>
  <c r="P137" i="6"/>
  <c r="O137" i="6"/>
  <c r="B137" i="6"/>
  <c r="P136" i="6"/>
  <c r="O136" i="6"/>
  <c r="B136" i="6"/>
  <c r="P135" i="6"/>
  <c r="O135" i="6"/>
  <c r="B135" i="6"/>
  <c r="P134" i="6"/>
  <c r="O134" i="6"/>
  <c r="B134" i="6"/>
  <c r="B133" i="6"/>
  <c r="P132" i="6"/>
  <c r="O132" i="6"/>
  <c r="B132" i="6"/>
  <c r="P131" i="6"/>
  <c r="O131" i="6"/>
  <c r="B131" i="6"/>
  <c r="P130" i="6"/>
  <c r="O130" i="6"/>
  <c r="B130" i="6"/>
  <c r="P129" i="6"/>
  <c r="O129" i="6"/>
  <c r="B129" i="6"/>
  <c r="P128" i="6"/>
  <c r="O128" i="6"/>
  <c r="B128" i="6"/>
  <c r="P127" i="6"/>
  <c r="O127" i="6"/>
  <c r="B127" i="6"/>
  <c r="P126" i="6"/>
  <c r="O126" i="6"/>
  <c r="B126" i="6"/>
  <c r="P125" i="6"/>
  <c r="O125" i="6"/>
  <c r="B125" i="6"/>
  <c r="P124" i="6"/>
  <c r="O124" i="6"/>
  <c r="B124" i="6"/>
  <c r="P123" i="6"/>
  <c r="O123" i="6"/>
  <c r="B123" i="6"/>
  <c r="P122" i="6"/>
  <c r="O122" i="6"/>
  <c r="B122" i="6"/>
  <c r="P121" i="6"/>
  <c r="O121" i="6"/>
  <c r="B121" i="6"/>
  <c r="P120" i="6"/>
  <c r="B120" i="6"/>
  <c r="P119" i="6"/>
  <c r="O119" i="6"/>
  <c r="B119" i="6"/>
  <c r="P118" i="6"/>
  <c r="O118" i="6"/>
  <c r="B118" i="6"/>
  <c r="P117" i="6"/>
  <c r="O117" i="6"/>
  <c r="B117" i="6"/>
  <c r="P116" i="6"/>
  <c r="O116" i="6"/>
  <c r="B116" i="6"/>
  <c r="P115" i="6"/>
  <c r="O115" i="6"/>
  <c r="B115" i="6"/>
  <c r="P113" i="6"/>
  <c r="O113" i="6"/>
  <c r="B113" i="6"/>
  <c r="P112" i="6"/>
  <c r="O112" i="6"/>
  <c r="B112" i="6"/>
  <c r="P111" i="6"/>
  <c r="B111" i="6"/>
  <c r="P109" i="6"/>
  <c r="O109" i="6"/>
  <c r="B109" i="6"/>
  <c r="P108" i="6"/>
  <c r="B108" i="6"/>
  <c r="P107" i="6"/>
  <c r="B107" i="6"/>
  <c r="P106" i="6"/>
  <c r="B106" i="6"/>
  <c r="P105" i="6"/>
  <c r="B105" i="6"/>
  <c r="P104" i="6"/>
  <c r="B104" i="6"/>
  <c r="P103" i="6"/>
  <c r="B103" i="6"/>
  <c r="P102" i="6"/>
  <c r="B102" i="6"/>
  <c r="P101" i="6"/>
  <c r="B101" i="6"/>
  <c r="P100" i="6"/>
  <c r="B100" i="6"/>
  <c r="P99" i="6"/>
  <c r="B99" i="6"/>
  <c r="P98" i="6"/>
  <c r="O98" i="6"/>
  <c r="B98" i="6"/>
  <c r="P97" i="6"/>
  <c r="B97" i="6"/>
  <c r="P96" i="6"/>
  <c r="O96" i="6"/>
  <c r="B96" i="6"/>
  <c r="P95" i="6"/>
  <c r="O95" i="6"/>
  <c r="B95" i="6"/>
  <c r="P94" i="6"/>
  <c r="O94" i="6"/>
  <c r="B94" i="6"/>
  <c r="P93" i="6"/>
  <c r="O93" i="6"/>
  <c r="B93" i="6"/>
  <c r="B92" i="6"/>
  <c r="P91" i="6"/>
  <c r="O91" i="6"/>
  <c r="B91" i="6"/>
  <c r="P90" i="6"/>
  <c r="O90" i="6"/>
  <c r="B90" i="6"/>
  <c r="P89" i="6"/>
  <c r="O89" i="6"/>
  <c r="B89" i="6"/>
  <c r="P88" i="6"/>
  <c r="O88" i="6"/>
  <c r="B88" i="6"/>
  <c r="P87" i="6"/>
  <c r="O87" i="6"/>
  <c r="B87" i="6"/>
  <c r="P86" i="6"/>
  <c r="O86" i="6"/>
  <c r="B86" i="6"/>
  <c r="P85" i="6"/>
  <c r="O85" i="6"/>
  <c r="B85" i="6"/>
  <c r="P84" i="6"/>
  <c r="O84" i="6"/>
  <c r="B84" i="6"/>
  <c r="P83" i="6"/>
  <c r="O83" i="6"/>
  <c r="B83" i="6"/>
  <c r="P82" i="6"/>
  <c r="O82" i="6"/>
  <c r="B82" i="6"/>
  <c r="P81" i="6"/>
  <c r="O81" i="6"/>
  <c r="B81" i="6"/>
  <c r="P80" i="6"/>
  <c r="O80" i="6"/>
  <c r="B80" i="6"/>
  <c r="P79" i="6"/>
  <c r="O79" i="6"/>
  <c r="B79" i="6"/>
  <c r="P78" i="6"/>
  <c r="O78" i="6"/>
  <c r="B78" i="6"/>
  <c r="P77" i="6"/>
  <c r="O77" i="6"/>
  <c r="B77" i="6"/>
  <c r="P76" i="6"/>
  <c r="O76" i="6"/>
  <c r="B76" i="6"/>
  <c r="P75" i="6"/>
  <c r="O75" i="6"/>
  <c r="B75" i="6"/>
  <c r="P74" i="6"/>
  <c r="O74" i="6"/>
  <c r="B74" i="6"/>
  <c r="P73" i="6"/>
  <c r="O73" i="6"/>
  <c r="B73" i="6"/>
  <c r="P72" i="6"/>
  <c r="O72" i="6"/>
  <c r="B72" i="6"/>
  <c r="P71" i="6"/>
  <c r="O71" i="6"/>
  <c r="B71" i="6"/>
  <c r="P70" i="6"/>
  <c r="O70" i="6"/>
  <c r="B70" i="6"/>
  <c r="P69" i="6"/>
  <c r="O69" i="6"/>
  <c r="B69" i="6"/>
  <c r="P68" i="6"/>
  <c r="O68" i="6"/>
  <c r="B68" i="6"/>
  <c r="P67" i="6"/>
  <c r="O67" i="6"/>
  <c r="B67" i="6"/>
  <c r="P66" i="6"/>
  <c r="O66" i="6"/>
  <c r="B66" i="6"/>
  <c r="P65" i="6"/>
  <c r="B65" i="6"/>
  <c r="P63" i="6"/>
  <c r="O63" i="6"/>
  <c r="B63" i="6"/>
  <c r="P62" i="6"/>
  <c r="O62" i="6"/>
  <c r="B62" i="6"/>
  <c r="P61" i="6"/>
  <c r="O61" i="6"/>
  <c r="B61" i="6"/>
  <c r="P60" i="6"/>
  <c r="O60" i="6"/>
  <c r="B60" i="6"/>
  <c r="P59" i="6"/>
  <c r="O59" i="6"/>
  <c r="B59" i="6"/>
  <c r="P58" i="6"/>
  <c r="O58" i="6"/>
  <c r="B58" i="6"/>
  <c r="P57" i="6"/>
  <c r="O57" i="6"/>
  <c r="B57" i="6"/>
  <c r="P56" i="6"/>
  <c r="O56" i="6"/>
  <c r="B56" i="6"/>
  <c r="P55" i="6"/>
  <c r="B55" i="6"/>
  <c r="P54" i="6"/>
  <c r="O54" i="6"/>
  <c r="B54" i="6"/>
  <c r="P53" i="6"/>
  <c r="O53" i="6"/>
  <c r="B53" i="6"/>
  <c r="P52" i="6"/>
  <c r="B52" i="6"/>
  <c r="P51" i="6"/>
  <c r="O51" i="6"/>
  <c r="B51" i="6"/>
  <c r="P50" i="6"/>
  <c r="O50" i="6"/>
  <c r="B50" i="6"/>
  <c r="P49" i="6"/>
  <c r="O49" i="6"/>
  <c r="B49" i="6"/>
  <c r="P48" i="6"/>
  <c r="O48" i="6"/>
  <c r="B48" i="6"/>
  <c r="P47" i="6"/>
  <c r="O47" i="6"/>
  <c r="B47" i="6"/>
  <c r="O46" i="6"/>
  <c r="B46" i="6"/>
  <c r="O45" i="6"/>
  <c r="B45" i="6"/>
  <c r="O44" i="6"/>
  <c r="B44" i="6"/>
  <c r="O43" i="6"/>
  <c r="B43" i="6"/>
  <c r="O42" i="6"/>
  <c r="B42" i="6"/>
  <c r="O41" i="6"/>
  <c r="B41" i="6"/>
  <c r="O40" i="6"/>
  <c r="B40" i="6"/>
  <c r="O39" i="6"/>
  <c r="B39" i="6"/>
  <c r="O38" i="6"/>
  <c r="B38" i="6"/>
  <c r="B37" i="6"/>
  <c r="O36" i="6"/>
  <c r="B36" i="6"/>
  <c r="O35" i="6"/>
  <c r="B35" i="6"/>
  <c r="O34" i="6"/>
  <c r="B34" i="6"/>
  <c r="O33" i="6"/>
  <c r="B33" i="6"/>
  <c r="O32" i="6"/>
  <c r="B32" i="6"/>
  <c r="O31" i="6"/>
  <c r="B31" i="6"/>
  <c r="O30" i="6"/>
  <c r="B30" i="6"/>
  <c r="O29" i="6"/>
  <c r="B29" i="6"/>
  <c r="O28" i="6"/>
  <c r="B28" i="6"/>
  <c r="O27" i="6"/>
  <c r="B27" i="6"/>
  <c r="O26" i="6"/>
  <c r="B26" i="6"/>
  <c r="O25" i="6"/>
  <c r="B25" i="6"/>
  <c r="O24" i="6"/>
  <c r="B24" i="6"/>
  <c r="O23" i="6"/>
  <c r="B23" i="6"/>
  <c r="O22" i="6"/>
  <c r="B22" i="6"/>
  <c r="O21" i="6"/>
  <c r="B21" i="6"/>
  <c r="O20" i="6"/>
  <c r="B20" i="6"/>
  <c r="O19" i="6"/>
  <c r="B19" i="6"/>
  <c r="O18" i="6"/>
  <c r="B18" i="6"/>
  <c r="O17" i="6"/>
  <c r="B17" i="6"/>
  <c r="O16" i="6"/>
  <c r="B16" i="6"/>
  <c r="O15" i="6"/>
  <c r="B15" i="6"/>
  <c r="O14" i="6"/>
  <c r="B14" i="6"/>
  <c r="O13" i="6"/>
  <c r="B13" i="6"/>
  <c r="O12" i="6"/>
  <c r="B12" i="6"/>
  <c r="O11" i="6"/>
  <c r="B11" i="6"/>
  <c r="O10" i="6"/>
  <c r="B10" i="6"/>
  <c r="O9" i="6"/>
  <c r="B9" i="6"/>
  <c r="O7" i="6"/>
  <c r="B7" i="6"/>
  <c r="O3" i="6"/>
  <c r="H3" i="6"/>
  <c r="B3" i="6"/>
  <c r="H7" i="5" l="1"/>
  <c r="H3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9" i="5"/>
  <c r="B7" i="5"/>
  <c r="B3" i="5"/>
  <c r="P148" i="5" l="1"/>
  <c r="O148" i="5"/>
  <c r="P144" i="5"/>
  <c r="O144" i="5"/>
  <c r="P143" i="5"/>
  <c r="O143" i="5"/>
  <c r="P141" i="5"/>
  <c r="O141" i="5"/>
  <c r="P140" i="5"/>
  <c r="O140" i="5"/>
  <c r="P139" i="5"/>
  <c r="O139" i="5"/>
  <c r="P138" i="5"/>
  <c r="O138" i="5"/>
  <c r="P137" i="5"/>
  <c r="O137" i="5"/>
  <c r="P136" i="5"/>
  <c r="O136" i="5"/>
  <c r="P135" i="5"/>
  <c r="O135" i="5"/>
  <c r="P134" i="5"/>
  <c r="O134" i="5"/>
  <c r="P133" i="5"/>
  <c r="O133" i="5"/>
  <c r="P132" i="5"/>
  <c r="O132" i="5"/>
  <c r="P131" i="5"/>
  <c r="O131" i="5"/>
  <c r="P129" i="5"/>
  <c r="O129" i="5"/>
  <c r="P128" i="5"/>
  <c r="O128" i="5"/>
  <c r="P127" i="5"/>
  <c r="O127" i="5"/>
  <c r="P126" i="5"/>
  <c r="O126" i="5"/>
  <c r="P125" i="5"/>
  <c r="O125" i="5"/>
  <c r="P124" i="5"/>
  <c r="O124" i="5"/>
  <c r="P123" i="5"/>
  <c r="O123" i="5"/>
  <c r="P122" i="5"/>
  <c r="O122" i="5"/>
  <c r="P121" i="5"/>
  <c r="O121" i="5"/>
  <c r="P120" i="5"/>
  <c r="O120" i="5"/>
  <c r="P119" i="5"/>
  <c r="O119" i="5"/>
  <c r="P118" i="5"/>
  <c r="O118" i="5"/>
  <c r="P117" i="5"/>
  <c r="P116" i="5"/>
  <c r="O116" i="5"/>
  <c r="P115" i="5"/>
  <c r="O115" i="5"/>
  <c r="P114" i="5"/>
  <c r="O114" i="5"/>
  <c r="P113" i="5"/>
  <c r="O113" i="5"/>
  <c r="P112" i="5"/>
  <c r="O112" i="5"/>
  <c r="P111" i="5"/>
  <c r="O111" i="5"/>
  <c r="P110" i="5"/>
  <c r="O110" i="5"/>
  <c r="P109" i="5"/>
  <c r="P108" i="5"/>
  <c r="O108" i="5"/>
  <c r="P107" i="5"/>
  <c r="P106" i="5"/>
  <c r="P105" i="5"/>
  <c r="P104" i="5"/>
  <c r="P103" i="5"/>
  <c r="P102" i="5"/>
  <c r="P101" i="5"/>
  <c r="P100" i="5"/>
  <c r="P99" i="5"/>
  <c r="P98" i="5"/>
  <c r="P97" i="5"/>
  <c r="O97" i="5"/>
  <c r="P96" i="5"/>
  <c r="P95" i="5"/>
  <c r="O95" i="5"/>
  <c r="P94" i="5"/>
  <c r="O94" i="5"/>
  <c r="P93" i="5"/>
  <c r="O93" i="5"/>
  <c r="P92" i="5"/>
  <c r="O92" i="5"/>
  <c r="P90" i="5"/>
  <c r="O90" i="5"/>
  <c r="P89" i="5"/>
  <c r="O89" i="5"/>
  <c r="P88" i="5"/>
  <c r="O88" i="5"/>
  <c r="P87" i="5"/>
  <c r="O87" i="5"/>
  <c r="P86" i="5"/>
  <c r="O86" i="5"/>
  <c r="P85" i="5"/>
  <c r="O85" i="5"/>
  <c r="P84" i="5"/>
  <c r="O84" i="5"/>
  <c r="P83" i="5"/>
  <c r="O83" i="5"/>
  <c r="P82" i="5"/>
  <c r="O82" i="5"/>
  <c r="P81" i="5"/>
  <c r="O81" i="5"/>
  <c r="P80" i="5"/>
  <c r="O80" i="5"/>
  <c r="P79" i="5"/>
  <c r="O79" i="5"/>
  <c r="P78" i="5"/>
  <c r="O78" i="5"/>
  <c r="P77" i="5"/>
  <c r="O77" i="5"/>
  <c r="P76" i="5"/>
  <c r="O76" i="5"/>
  <c r="P75" i="5"/>
  <c r="O75" i="5"/>
  <c r="P74" i="5"/>
  <c r="O74" i="5"/>
  <c r="P73" i="5"/>
  <c r="O73" i="5"/>
  <c r="P72" i="5"/>
  <c r="O72" i="5"/>
  <c r="P71" i="5"/>
  <c r="O71" i="5"/>
  <c r="P70" i="5"/>
  <c r="O70" i="5"/>
  <c r="P69" i="5"/>
  <c r="O69" i="5"/>
  <c r="P68" i="5"/>
  <c r="O68" i="5"/>
  <c r="P67" i="5"/>
  <c r="O67" i="5"/>
  <c r="P66" i="5"/>
  <c r="O66" i="5"/>
  <c r="P65" i="5"/>
  <c r="O65" i="5"/>
  <c r="P64" i="5"/>
  <c r="P63" i="5"/>
  <c r="O63" i="5"/>
  <c r="P62" i="5"/>
  <c r="O62" i="5"/>
  <c r="P61" i="5"/>
  <c r="O61" i="5"/>
  <c r="P60" i="5"/>
  <c r="O60" i="5"/>
  <c r="P59" i="5"/>
  <c r="O59" i="5"/>
  <c r="P58" i="5"/>
  <c r="O58" i="5"/>
  <c r="P57" i="5"/>
  <c r="O57" i="5"/>
  <c r="P56" i="5"/>
  <c r="O56" i="5"/>
  <c r="P55" i="5"/>
  <c r="P54" i="5"/>
  <c r="O54" i="5"/>
  <c r="P53" i="5"/>
  <c r="O53" i="5"/>
  <c r="P52" i="5"/>
  <c r="P51" i="5"/>
  <c r="O51" i="5"/>
  <c r="P50" i="5"/>
  <c r="O50" i="5"/>
  <c r="P49" i="5"/>
  <c r="O49" i="5"/>
  <c r="P48" i="5"/>
  <c r="O48" i="5"/>
  <c r="P47" i="5"/>
  <c r="O47" i="5"/>
  <c r="O46" i="5"/>
  <c r="O45" i="5"/>
  <c r="O44" i="5"/>
  <c r="O43" i="5"/>
  <c r="O42" i="5"/>
  <c r="O41" i="5"/>
  <c r="O40" i="5"/>
  <c r="O39" i="5"/>
  <c r="O38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7" i="5"/>
  <c r="O3" i="5"/>
  <c r="H141" i="6" l="1"/>
  <c r="I52" i="6"/>
  <c r="J11" i="5"/>
  <c r="J147" i="5"/>
  <c r="I146" i="5"/>
  <c r="J151" i="6"/>
  <c r="I151" i="6"/>
  <c r="J148" i="5"/>
  <c r="I148" i="5"/>
  <c r="H148" i="5"/>
  <c r="J149" i="6"/>
  <c r="H151" i="6"/>
  <c r="I149" i="6"/>
  <c r="J150" i="6"/>
  <c r="I150" i="6"/>
  <c r="I147" i="5"/>
  <c r="K147" i="5" s="1"/>
  <c r="J146" i="5"/>
  <c r="I148" i="4"/>
  <c r="I127" i="4"/>
  <c r="I113" i="4"/>
  <c r="I112" i="4"/>
  <c r="I97" i="4"/>
  <c r="I75" i="4"/>
  <c r="I68" i="4"/>
  <c r="I67" i="4"/>
  <c r="I57" i="4"/>
  <c r="I48" i="4"/>
  <c r="I21" i="4"/>
  <c r="I14" i="4"/>
  <c r="I147" i="4"/>
  <c r="I145" i="4"/>
  <c r="I142" i="4"/>
  <c r="I128" i="4"/>
  <c r="I136" i="4"/>
  <c r="I135" i="4"/>
  <c r="I131" i="4"/>
  <c r="I146" i="4"/>
  <c r="I130" i="4"/>
  <c r="I119" i="4"/>
  <c r="K146" i="5" l="1"/>
  <c r="H57" i="5"/>
  <c r="H90" i="5"/>
  <c r="H125" i="5"/>
  <c r="H120" i="5"/>
  <c r="H121" i="5"/>
  <c r="H76" i="5"/>
  <c r="H22" i="5"/>
  <c r="H16" i="5"/>
  <c r="H89" i="5"/>
  <c r="H59" i="5"/>
  <c r="H109" i="5"/>
  <c r="H63" i="5"/>
  <c r="H141" i="5"/>
  <c r="H132" i="5"/>
  <c r="H58" i="5"/>
  <c r="H34" i="5"/>
  <c r="H146" i="5"/>
  <c r="H77" i="5"/>
  <c r="H78" i="5"/>
  <c r="H95" i="5"/>
  <c r="J115" i="5"/>
  <c r="H108" i="5"/>
  <c r="H41" i="5"/>
  <c r="H53" i="5"/>
  <c r="J15" i="5"/>
  <c r="H38" i="5"/>
  <c r="H18" i="5"/>
  <c r="H111" i="5"/>
  <c r="H88" i="5"/>
  <c r="H52" i="5"/>
  <c r="J130" i="5"/>
  <c r="J113" i="5"/>
  <c r="I95" i="5"/>
  <c r="H137" i="5"/>
  <c r="H93" i="5"/>
  <c r="H94" i="5"/>
  <c r="H79" i="5"/>
  <c r="H56" i="5"/>
  <c r="H92" i="5"/>
  <c r="H13" i="5"/>
  <c r="H127" i="5"/>
  <c r="I92" i="5"/>
  <c r="H61" i="5"/>
  <c r="H62" i="5"/>
  <c r="H145" i="5"/>
  <c r="H133" i="5"/>
  <c r="H136" i="5"/>
  <c r="H73" i="5"/>
  <c r="H105" i="5"/>
  <c r="H74" i="5"/>
  <c r="H110" i="5"/>
  <c r="H91" i="5"/>
  <c r="H60" i="5"/>
  <c r="H131" i="5"/>
  <c r="H55" i="5"/>
  <c r="J33" i="5"/>
  <c r="J44" i="5"/>
  <c r="I19" i="5"/>
  <c r="I48" i="5"/>
  <c r="J31" i="5"/>
  <c r="H17" i="5"/>
  <c r="J46" i="5"/>
  <c r="H28" i="5"/>
  <c r="H106" i="5"/>
  <c r="H75" i="5"/>
  <c r="H107" i="5"/>
  <c r="H72" i="5"/>
  <c r="H104" i="5"/>
  <c r="H37" i="5"/>
  <c r="H47" i="5"/>
  <c r="H40" i="5"/>
  <c r="H12" i="5"/>
  <c r="I145" i="5"/>
  <c r="I33" i="5"/>
  <c r="J17" i="5"/>
  <c r="J110" i="5"/>
  <c r="J136" i="5"/>
  <c r="H33" i="5"/>
  <c r="H43" i="5"/>
  <c r="H29" i="5"/>
  <c r="J135" i="5"/>
  <c r="I81" i="5"/>
  <c r="I62" i="5"/>
  <c r="J136" i="6"/>
  <c r="I120" i="5"/>
  <c r="I67" i="5"/>
  <c r="J92" i="5"/>
  <c r="I128" i="6"/>
  <c r="I61" i="5"/>
  <c r="H147" i="5"/>
  <c r="H129" i="5"/>
  <c r="H49" i="5"/>
  <c r="H30" i="5"/>
  <c r="H14" i="5"/>
  <c r="H128" i="5"/>
  <c r="H65" i="5"/>
  <c r="H81" i="5"/>
  <c r="H97" i="5"/>
  <c r="H113" i="5"/>
  <c r="H66" i="5"/>
  <c r="H82" i="5"/>
  <c r="H98" i="5"/>
  <c r="H114" i="5"/>
  <c r="H67" i="5"/>
  <c r="H83" i="5"/>
  <c r="H99" i="5"/>
  <c r="H115" i="5"/>
  <c r="H64" i="5"/>
  <c r="H80" i="5"/>
  <c r="H96" i="5"/>
  <c r="H112" i="5"/>
  <c r="H48" i="5"/>
  <c r="H25" i="5"/>
  <c r="H123" i="5"/>
  <c r="H32" i="5"/>
  <c r="H42" i="5"/>
  <c r="H21" i="5"/>
  <c r="H36" i="5"/>
  <c r="H144" i="5"/>
  <c r="J103" i="5"/>
  <c r="J114" i="5"/>
  <c r="I129" i="5"/>
  <c r="I140" i="5"/>
  <c r="I76" i="5"/>
  <c r="J62" i="5"/>
  <c r="I17" i="5"/>
  <c r="I131" i="5"/>
  <c r="I35" i="5"/>
  <c r="J97" i="5"/>
  <c r="I126" i="5"/>
  <c r="I46" i="5"/>
  <c r="J76" i="5"/>
  <c r="H142" i="6"/>
  <c r="H138" i="6"/>
  <c r="H130" i="6"/>
  <c r="J99" i="5"/>
  <c r="J94" i="5"/>
  <c r="I104" i="5"/>
  <c r="I29" i="5"/>
  <c r="J141" i="5"/>
  <c r="J56" i="5"/>
  <c r="H45" i="5"/>
  <c r="H26" i="5"/>
  <c r="H140" i="5"/>
  <c r="H124" i="5"/>
  <c r="H69" i="5"/>
  <c r="H85" i="5"/>
  <c r="H101" i="5"/>
  <c r="H117" i="5"/>
  <c r="H70" i="5"/>
  <c r="H86" i="5"/>
  <c r="H102" i="5"/>
  <c r="H118" i="5"/>
  <c r="H71" i="5"/>
  <c r="H87" i="5"/>
  <c r="H103" i="5"/>
  <c r="H119" i="5"/>
  <c r="H68" i="5"/>
  <c r="H84" i="5"/>
  <c r="H100" i="5"/>
  <c r="H116" i="5"/>
  <c r="H44" i="5"/>
  <c r="H51" i="5"/>
  <c r="H24" i="5"/>
  <c r="H39" i="5"/>
  <c r="H135" i="5"/>
  <c r="H143" i="5"/>
  <c r="J87" i="5"/>
  <c r="J98" i="5"/>
  <c r="I113" i="5"/>
  <c r="I124" i="5"/>
  <c r="J63" i="5"/>
  <c r="I64" i="5"/>
  <c r="I115" i="5"/>
  <c r="J65" i="5"/>
  <c r="I110" i="5"/>
  <c r="J140" i="5"/>
  <c r="I140" i="6"/>
  <c r="H134" i="6"/>
  <c r="J124" i="6"/>
  <c r="J83" i="5"/>
  <c r="I109" i="5"/>
  <c r="J59" i="5"/>
  <c r="I143" i="5"/>
  <c r="J77" i="5"/>
  <c r="H20" i="5"/>
  <c r="H139" i="5"/>
  <c r="J82" i="5"/>
  <c r="I97" i="5"/>
  <c r="I108" i="5"/>
  <c r="I65" i="5"/>
  <c r="I99" i="5"/>
  <c r="J129" i="5"/>
  <c r="I94" i="5"/>
  <c r="J108" i="5"/>
  <c r="J140" i="6"/>
  <c r="I132" i="6"/>
  <c r="H126" i="6"/>
  <c r="J126" i="5"/>
  <c r="I77" i="5"/>
  <c r="I111" i="5"/>
  <c r="I138" i="5"/>
  <c r="H41" i="6"/>
  <c r="J27" i="5"/>
  <c r="I15" i="5"/>
  <c r="I60" i="5"/>
  <c r="I106" i="5"/>
  <c r="J131" i="6"/>
  <c r="H140" i="6"/>
  <c r="J25" i="6"/>
  <c r="H145" i="6"/>
  <c r="I135" i="6"/>
  <c r="J127" i="6"/>
  <c r="J54" i="5"/>
  <c r="J68" i="5"/>
  <c r="I134" i="6"/>
  <c r="J17" i="6"/>
  <c r="H50" i="6"/>
  <c r="I59" i="5"/>
  <c r="I124" i="6"/>
  <c r="J143" i="6"/>
  <c r="J135" i="6"/>
  <c r="I127" i="6"/>
  <c r="J143" i="5"/>
  <c r="I123" i="5"/>
  <c r="H149" i="6"/>
  <c r="I130" i="6"/>
  <c r="J139" i="6"/>
  <c r="I131" i="6"/>
  <c r="J79" i="5"/>
  <c r="J105" i="5"/>
  <c r="I148" i="6"/>
  <c r="J133" i="5"/>
  <c r="J29" i="6"/>
  <c r="H42" i="6"/>
  <c r="J13" i="5"/>
  <c r="J44" i="6"/>
  <c r="J25" i="5"/>
  <c r="I42" i="5"/>
  <c r="J21" i="6"/>
  <c r="J29" i="5"/>
  <c r="I90" i="5"/>
  <c r="J120" i="5"/>
  <c r="J40" i="6"/>
  <c r="J90" i="5"/>
  <c r="I72" i="5"/>
  <c r="I93" i="5"/>
  <c r="I88" i="5"/>
  <c r="J42" i="5"/>
  <c r="I44" i="5"/>
  <c r="I79" i="5"/>
  <c r="J109" i="5"/>
  <c r="I74" i="5"/>
  <c r="J88" i="5"/>
  <c r="J33" i="6"/>
  <c r="I86" i="5"/>
  <c r="I31" i="5"/>
  <c r="J93" i="5"/>
  <c r="J72" i="5"/>
  <c r="I123" i="6"/>
  <c r="J71" i="5"/>
  <c r="J107" i="5"/>
  <c r="J67" i="5"/>
  <c r="H54" i="6"/>
  <c r="H35" i="6"/>
  <c r="I38" i="5"/>
  <c r="I17" i="6"/>
  <c r="J48" i="6"/>
  <c r="H31" i="6"/>
  <c r="H15" i="5"/>
  <c r="H27" i="6"/>
  <c r="K62" i="5"/>
  <c r="I133" i="6"/>
  <c r="H128" i="6"/>
  <c r="J50" i="5"/>
  <c r="I83" i="5"/>
  <c r="J145" i="5"/>
  <c r="J81" i="5"/>
  <c r="I142" i="5"/>
  <c r="I78" i="5"/>
  <c r="J124" i="5"/>
  <c r="J60" i="5"/>
  <c r="H146" i="6"/>
  <c r="I136" i="6"/>
  <c r="J132" i="6"/>
  <c r="J128" i="6"/>
  <c r="J131" i="5"/>
  <c r="J142" i="5"/>
  <c r="J78" i="5"/>
  <c r="I136" i="5"/>
  <c r="J75" i="5"/>
  <c r="J58" i="5"/>
  <c r="I13" i="5"/>
  <c r="I127" i="5"/>
  <c r="I63" i="5"/>
  <c r="J125" i="5"/>
  <c r="J61" i="5"/>
  <c r="I122" i="5"/>
  <c r="I58" i="5"/>
  <c r="J104" i="5"/>
  <c r="J40" i="5"/>
  <c r="H142" i="5"/>
  <c r="H138" i="5"/>
  <c r="H134" i="5"/>
  <c r="H130" i="5"/>
  <c r="H126" i="5"/>
  <c r="H122" i="5"/>
  <c r="H54" i="5"/>
  <c r="H50" i="5"/>
  <c r="H46" i="5"/>
  <c r="J39" i="6"/>
  <c r="J37" i="6"/>
  <c r="I38" i="6"/>
  <c r="H35" i="5"/>
  <c r="H31" i="5"/>
  <c r="H27" i="5"/>
  <c r="H23" i="5"/>
  <c r="H19" i="5"/>
  <c r="J127" i="5"/>
  <c r="J138" i="5"/>
  <c r="J74" i="5"/>
  <c r="I116" i="5"/>
  <c r="J55" i="5"/>
  <c r="J38" i="5"/>
  <c r="I56" i="5"/>
  <c r="I107" i="5"/>
  <c r="I27" i="5"/>
  <c r="J89" i="5"/>
  <c r="I134" i="5"/>
  <c r="I70" i="5"/>
  <c r="J132" i="5"/>
  <c r="I147" i="6"/>
  <c r="J148" i="6"/>
  <c r="H150" i="6"/>
  <c r="J138" i="6"/>
  <c r="H136" i="6"/>
  <c r="J134" i="5"/>
  <c r="J117" i="5"/>
  <c r="I145" i="6"/>
  <c r="H135" i="6"/>
  <c r="I143" i="6"/>
  <c r="I139" i="6"/>
  <c r="H137" i="6"/>
  <c r="H133" i="6"/>
  <c r="H129" i="6"/>
  <c r="J123" i="6"/>
  <c r="J52" i="6"/>
  <c r="I48" i="6"/>
  <c r="H46" i="6"/>
  <c r="H39" i="6"/>
  <c r="H40" i="6"/>
  <c r="I40" i="6"/>
  <c r="I33" i="6"/>
  <c r="I29" i="6"/>
  <c r="I25" i="6"/>
  <c r="I21" i="6"/>
  <c r="H19" i="6"/>
  <c r="H15" i="6"/>
  <c r="J111" i="5"/>
  <c r="J122" i="5"/>
  <c r="I105" i="5"/>
  <c r="I100" i="5"/>
  <c r="J23" i="5"/>
  <c r="I73" i="5"/>
  <c r="I40" i="5"/>
  <c r="I91" i="5"/>
  <c r="J137" i="5"/>
  <c r="J73" i="5"/>
  <c r="I118" i="5"/>
  <c r="I54" i="5"/>
  <c r="J116" i="5"/>
  <c r="I146" i="6"/>
  <c r="J146" i="6"/>
  <c r="I142" i="6"/>
  <c r="I138" i="6"/>
  <c r="H132" i="6"/>
  <c r="J126" i="6"/>
  <c r="J102" i="5"/>
  <c r="I52" i="5"/>
  <c r="I130" i="5"/>
  <c r="J141" i="6"/>
  <c r="H125" i="6"/>
  <c r="I44" i="6"/>
  <c r="J38" i="6"/>
  <c r="I37" i="6"/>
  <c r="I39" i="6"/>
  <c r="H23" i="6"/>
  <c r="J95" i="5"/>
  <c r="J106" i="5"/>
  <c r="I89" i="5"/>
  <c r="I84" i="5"/>
  <c r="J70" i="5"/>
  <c r="I57" i="5"/>
  <c r="I139" i="5"/>
  <c r="I75" i="5"/>
  <c r="J121" i="5"/>
  <c r="J57" i="5"/>
  <c r="I102" i="5"/>
  <c r="J100" i="5"/>
  <c r="J147" i="6"/>
  <c r="H148" i="6"/>
  <c r="J142" i="6"/>
  <c r="J134" i="6"/>
  <c r="J130" i="6"/>
  <c r="I126" i="6"/>
  <c r="I85" i="5"/>
  <c r="I55" i="5"/>
  <c r="H139" i="6"/>
  <c r="I32" i="5"/>
  <c r="J19" i="5"/>
  <c r="J37" i="5"/>
  <c r="I71" i="5"/>
  <c r="I125" i="6"/>
  <c r="I94" i="6"/>
  <c r="I66" i="5"/>
  <c r="I120" i="6"/>
  <c r="I63" i="6"/>
  <c r="I37" i="5"/>
  <c r="J21" i="5"/>
  <c r="J94" i="6"/>
  <c r="I115" i="6"/>
  <c r="I92" i="6"/>
  <c r="J91" i="5"/>
  <c r="J86" i="5"/>
  <c r="I112" i="5"/>
  <c r="J35" i="5"/>
  <c r="I69" i="5"/>
  <c r="I103" i="5"/>
  <c r="I39" i="5"/>
  <c r="J101" i="5"/>
  <c r="I50" i="5"/>
  <c r="J102" i="6"/>
  <c r="H56" i="6"/>
  <c r="H81" i="6"/>
  <c r="J83" i="6"/>
  <c r="I97" i="6"/>
  <c r="I117" i="5"/>
  <c r="I96" i="5"/>
  <c r="I87" i="5"/>
  <c r="I23" i="5"/>
  <c r="J85" i="5"/>
  <c r="J112" i="5"/>
  <c r="J59" i="6"/>
  <c r="H58" i="6"/>
  <c r="I71" i="6"/>
  <c r="I55" i="6"/>
  <c r="H75" i="6"/>
  <c r="J84" i="5"/>
  <c r="J118" i="5"/>
  <c r="I101" i="5"/>
  <c r="I80" i="5"/>
  <c r="J66" i="5"/>
  <c r="I68" i="5"/>
  <c r="J69" i="5"/>
  <c r="I114" i="5"/>
  <c r="K114" i="5" s="1"/>
  <c r="J96" i="5"/>
  <c r="H90" i="6"/>
  <c r="I109" i="6"/>
  <c r="H60" i="6"/>
  <c r="J23" i="6"/>
  <c r="J52" i="5"/>
  <c r="I53" i="5"/>
  <c r="I26" i="6"/>
  <c r="I50" i="6"/>
  <c r="J41" i="6"/>
  <c r="H38" i="6"/>
  <c r="J24" i="6"/>
  <c r="J51" i="5"/>
  <c r="H32" i="6"/>
  <c r="J45" i="6"/>
  <c r="I51" i="6"/>
  <c r="I137" i="6"/>
  <c r="H131" i="6"/>
  <c r="I81" i="6"/>
  <c r="I61" i="6"/>
  <c r="J82" i="6"/>
  <c r="H108" i="6"/>
  <c r="I96" i="6"/>
  <c r="J106" i="6"/>
  <c r="H106" i="6"/>
  <c r="H92" i="6"/>
  <c r="J66" i="6"/>
  <c r="I107" i="6"/>
  <c r="J76" i="6"/>
  <c r="H101" i="6"/>
  <c r="J87" i="6"/>
  <c r="H44" i="6"/>
  <c r="J47" i="6"/>
  <c r="I28" i="5"/>
  <c r="J49" i="5"/>
  <c r="J34" i="5"/>
  <c r="J22" i="6"/>
  <c r="I144" i="5"/>
  <c r="I58" i="6"/>
  <c r="J85" i="6"/>
  <c r="J86" i="6"/>
  <c r="H107" i="6"/>
  <c r="J75" i="6"/>
  <c r="I117" i="6"/>
  <c r="I82" i="6"/>
  <c r="K82" i="6" s="1"/>
  <c r="J117" i="6"/>
  <c r="I99" i="6"/>
  <c r="J35" i="6"/>
  <c r="J119" i="5"/>
  <c r="H45" i="6"/>
  <c r="H30" i="6"/>
  <c r="H51" i="6"/>
  <c r="I30" i="5"/>
  <c r="I132" i="5"/>
  <c r="J103" i="6"/>
  <c r="H73" i="6"/>
  <c r="I116" i="6"/>
  <c r="H65" i="6"/>
  <c r="J96" i="6"/>
  <c r="I69" i="6"/>
  <c r="J113" i="6"/>
  <c r="H82" i="6"/>
  <c r="J55" i="6"/>
  <c r="H89" i="6"/>
  <c r="J63" i="6"/>
  <c r="H105" i="6"/>
  <c r="H33" i="6"/>
  <c r="I125" i="5"/>
  <c r="I144" i="6"/>
  <c r="J123" i="5"/>
  <c r="I133" i="5"/>
  <c r="H55" i="6"/>
  <c r="J53" i="5"/>
  <c r="H124" i="6"/>
  <c r="I119" i="5"/>
  <c r="I104" i="6"/>
  <c r="J97" i="6"/>
  <c r="I83" i="6"/>
  <c r="I74" i="6"/>
  <c r="J58" i="6"/>
  <c r="H113" i="6"/>
  <c r="I100" i="6"/>
  <c r="J95" i="6"/>
  <c r="I87" i="6"/>
  <c r="J80" i="6"/>
  <c r="H74" i="6"/>
  <c r="J61" i="6"/>
  <c r="K61" i="6" s="1"/>
  <c r="H123" i="6"/>
  <c r="J115" i="6"/>
  <c r="H97" i="6"/>
  <c r="H86" i="6"/>
  <c r="I80" i="6"/>
  <c r="H72" i="6"/>
  <c r="H63" i="6"/>
  <c r="I121" i="6"/>
  <c r="H111" i="6"/>
  <c r="J104" i="6"/>
  <c r="J91" i="6"/>
  <c r="I79" i="6"/>
  <c r="I66" i="6"/>
  <c r="J116" i="6"/>
  <c r="I59" i="6"/>
  <c r="H61" i="6"/>
  <c r="J68" i="6"/>
  <c r="I62" i="6"/>
  <c r="H76" i="6"/>
  <c r="J78" i="6"/>
  <c r="J105" i="6"/>
  <c r="H68" i="6"/>
  <c r="I73" i="6"/>
  <c r="J98" i="6"/>
  <c r="H80" i="6"/>
  <c r="H100" i="6"/>
  <c r="I60" i="6"/>
  <c r="H96" i="6"/>
  <c r="I90" i="6"/>
  <c r="H120" i="6"/>
  <c r="J112" i="6"/>
  <c r="I141" i="5"/>
  <c r="K141" i="5" s="1"/>
  <c r="I135" i="5"/>
  <c r="K135" i="5" s="1"/>
  <c r="I137" i="5"/>
  <c r="J53" i="6"/>
  <c r="I122" i="6"/>
  <c r="H103" i="6"/>
  <c r="H91" i="6"/>
  <c r="H79" i="6"/>
  <c r="J72" i="6"/>
  <c r="J57" i="6"/>
  <c r="I112" i="6"/>
  <c r="H99" i="6"/>
  <c r="J93" i="6"/>
  <c r="I86" i="6"/>
  <c r="H78" i="6"/>
  <c r="I72" i="6"/>
  <c r="J60" i="6"/>
  <c r="H122" i="6"/>
  <c r="I111" i="6"/>
  <c r="H95" i="6"/>
  <c r="H85" i="6"/>
  <c r="J79" i="6"/>
  <c r="I70" i="6"/>
  <c r="H57" i="6"/>
  <c r="H117" i="6"/>
  <c r="H109" i="6"/>
  <c r="I103" i="6"/>
  <c r="J89" i="6"/>
  <c r="I75" i="6"/>
  <c r="J65" i="6"/>
  <c r="J74" i="6"/>
  <c r="H104" i="6"/>
  <c r="I77" i="6"/>
  <c r="J90" i="6"/>
  <c r="K90" i="6" s="1"/>
  <c r="J81" i="6"/>
  <c r="K81" i="6" s="1"/>
  <c r="I95" i="6"/>
  <c r="J99" i="6"/>
  <c r="J107" i="6"/>
  <c r="J77" i="6"/>
  <c r="I54" i="6"/>
  <c r="I106" i="6"/>
  <c r="H102" i="6"/>
  <c r="J120" i="6"/>
  <c r="K120" i="6" s="1"/>
  <c r="J69" i="6"/>
  <c r="J73" i="6"/>
  <c r="H71" i="6"/>
  <c r="J118" i="6"/>
  <c r="J71" i="6"/>
  <c r="J54" i="6"/>
  <c r="H69" i="6"/>
  <c r="H62" i="6"/>
  <c r="I102" i="6"/>
  <c r="K102" i="6" s="1"/>
  <c r="H127" i="6"/>
  <c r="J129" i="6"/>
  <c r="J133" i="6"/>
  <c r="K133" i="6" s="1"/>
  <c r="I141" i="6"/>
  <c r="K141" i="6" s="1"/>
  <c r="H147" i="6"/>
  <c r="J64" i="5"/>
  <c r="J128" i="5"/>
  <c r="I82" i="5"/>
  <c r="K82" i="5" s="1"/>
  <c r="J144" i="6"/>
  <c r="J139" i="5"/>
  <c r="I128" i="5"/>
  <c r="I53" i="6"/>
  <c r="J122" i="6"/>
  <c r="K122" i="6" s="1"/>
  <c r="I113" i="6"/>
  <c r="J100" i="6"/>
  <c r="I89" i="6"/>
  <c r="I78" i="6"/>
  <c r="I65" i="6"/>
  <c r="J119" i="6"/>
  <c r="J111" i="6"/>
  <c r="H98" i="6"/>
  <c r="J92" i="6"/>
  <c r="H83" i="6"/>
  <c r="H77" i="6"/>
  <c r="J70" i="6"/>
  <c r="I57" i="6"/>
  <c r="J121" i="6"/>
  <c r="J108" i="6"/>
  <c r="I93" i="6"/>
  <c r="J84" i="6"/>
  <c r="I76" i="6"/>
  <c r="J67" i="6"/>
  <c r="I56" i="6"/>
  <c r="H115" i="6"/>
  <c r="I108" i="6"/>
  <c r="H93" i="6"/>
  <c r="I84" i="6"/>
  <c r="H70" i="6"/>
  <c r="I68" i="6"/>
  <c r="I98" i="6"/>
  <c r="H84" i="6"/>
  <c r="H88" i="6"/>
  <c r="H67" i="6"/>
  <c r="I105" i="6"/>
  <c r="I119" i="6"/>
  <c r="H118" i="6"/>
  <c r="H121" i="6"/>
  <c r="H94" i="6"/>
  <c r="I67" i="6"/>
  <c r="I118" i="6"/>
  <c r="J62" i="6"/>
  <c r="K62" i="6" s="1"/>
  <c r="I91" i="6"/>
  <c r="I88" i="6"/>
  <c r="H59" i="6"/>
  <c r="I101" i="6"/>
  <c r="J56" i="6"/>
  <c r="J101" i="6"/>
  <c r="J109" i="6"/>
  <c r="J88" i="6"/>
  <c r="I85" i="6"/>
  <c r="H116" i="6"/>
  <c r="J125" i="6"/>
  <c r="K125" i="6" s="1"/>
  <c r="I129" i="6"/>
  <c r="J137" i="6"/>
  <c r="K137" i="6" s="1"/>
  <c r="H143" i="6"/>
  <c r="J145" i="6"/>
  <c r="K145" i="6" s="1"/>
  <c r="J80" i="5"/>
  <c r="J144" i="5"/>
  <c r="I98" i="5"/>
  <c r="K98" i="5" s="1"/>
  <c r="H36" i="6"/>
  <c r="I34" i="5"/>
  <c r="I41" i="5"/>
  <c r="H34" i="6"/>
  <c r="J32" i="5"/>
  <c r="J36" i="5"/>
  <c r="J43" i="6"/>
  <c r="I35" i="6"/>
  <c r="K35" i="6" s="1"/>
  <c r="I34" i="6"/>
  <c r="H43" i="6"/>
  <c r="J41" i="5"/>
  <c r="K41" i="5" s="1"/>
  <c r="J32" i="6"/>
  <c r="I36" i="6"/>
  <c r="I36" i="5"/>
  <c r="J43" i="5"/>
  <c r="J39" i="5"/>
  <c r="K39" i="5" s="1"/>
  <c r="I42" i="6"/>
  <c r="J34" i="6"/>
  <c r="I41" i="6"/>
  <c r="I32" i="6"/>
  <c r="K32" i="6" s="1"/>
  <c r="J36" i="6"/>
  <c r="K36" i="6" s="1"/>
  <c r="I43" i="6"/>
  <c r="I43" i="5"/>
  <c r="H37" i="6"/>
  <c r="J42" i="6"/>
  <c r="J22" i="5"/>
  <c r="I24" i="6"/>
  <c r="H24" i="6"/>
  <c r="I22" i="5"/>
  <c r="J24" i="5"/>
  <c r="I23" i="6"/>
  <c r="I22" i="6"/>
  <c r="H26" i="6"/>
  <c r="I24" i="5"/>
  <c r="H25" i="6"/>
  <c r="J51" i="6"/>
  <c r="K51" i="6" s="1"/>
  <c r="H52" i="6"/>
  <c r="H53" i="6"/>
  <c r="J50" i="6"/>
  <c r="I51" i="5"/>
  <c r="I30" i="6"/>
  <c r="J31" i="6"/>
  <c r="J30" i="6"/>
  <c r="I31" i="6"/>
  <c r="J30" i="5"/>
  <c r="K30" i="5" s="1"/>
  <c r="I45" i="6"/>
  <c r="H48" i="6"/>
  <c r="I45" i="5"/>
  <c r="I46" i="6"/>
  <c r="H47" i="6"/>
  <c r="J45" i="5"/>
  <c r="J46" i="6"/>
  <c r="I25" i="5"/>
  <c r="K25" i="5" s="1"/>
  <c r="J26" i="6"/>
  <c r="J26" i="5"/>
  <c r="H28" i="6"/>
  <c r="I26" i="5"/>
  <c r="J49" i="6"/>
  <c r="I47" i="6"/>
  <c r="I49" i="6"/>
  <c r="J47" i="5"/>
  <c r="I49" i="5"/>
  <c r="I47" i="5"/>
  <c r="J48" i="5"/>
  <c r="K48" i="5" s="1"/>
  <c r="I28" i="6"/>
  <c r="I27" i="6"/>
  <c r="J28" i="6"/>
  <c r="H29" i="6"/>
  <c r="J28" i="5"/>
  <c r="K28" i="5" s="1"/>
  <c r="J27" i="6"/>
  <c r="I19" i="6"/>
  <c r="H18" i="6"/>
  <c r="I110" i="6"/>
  <c r="I114" i="6"/>
  <c r="I121" i="5"/>
  <c r="K121" i="5" s="1"/>
  <c r="H112" i="6"/>
  <c r="H119" i="6"/>
  <c r="H110" i="6"/>
  <c r="J114" i="6"/>
  <c r="I64" i="6"/>
  <c r="J110" i="6"/>
  <c r="H114" i="6"/>
  <c r="H64" i="6"/>
  <c r="I15" i="6"/>
  <c r="I11" i="5"/>
  <c r="K11" i="5" s="1"/>
  <c r="K58" i="5"/>
  <c r="J14" i="6"/>
  <c r="I20" i="6"/>
  <c r="H14" i="6"/>
  <c r="J19" i="6"/>
  <c r="J15" i="6"/>
  <c r="I21" i="5"/>
  <c r="K21" i="5" s="1"/>
  <c r="I20" i="5"/>
  <c r="I16" i="6"/>
  <c r="H21" i="6"/>
  <c r="J12" i="5"/>
  <c r="H17" i="6"/>
  <c r="H22" i="6"/>
  <c r="I12" i="5"/>
  <c r="J20" i="6"/>
  <c r="I16" i="5"/>
  <c r="H16" i="6"/>
  <c r="J20" i="5"/>
  <c r="J16" i="5"/>
  <c r="J16" i="6"/>
  <c r="J18" i="6"/>
  <c r="H20" i="6"/>
  <c r="I18" i="5"/>
  <c r="H12" i="6"/>
  <c r="I13" i="6"/>
  <c r="I18" i="6"/>
  <c r="J14" i="5"/>
  <c r="J12" i="6"/>
  <c r="J13" i="6"/>
  <c r="I11" i="6"/>
  <c r="J18" i="5"/>
  <c r="I14" i="5"/>
  <c r="I14" i="6"/>
  <c r="I10" i="5"/>
  <c r="I12" i="6"/>
  <c r="J10" i="5"/>
  <c r="J11" i="6"/>
  <c r="K42" i="5"/>
  <c r="K103" i="5"/>
  <c r="K63" i="5"/>
  <c r="H144" i="6"/>
  <c r="J64" i="6"/>
  <c r="K31" i="5"/>
  <c r="K135" i="6"/>
  <c r="K140" i="6"/>
  <c r="K68" i="5"/>
  <c r="K99" i="6"/>
  <c r="K59" i="6"/>
  <c r="K115" i="6"/>
  <c r="H66" i="6"/>
  <c r="H87" i="6"/>
  <c r="H13" i="6"/>
  <c r="H49" i="6"/>
  <c r="K130" i="5"/>
  <c r="K37" i="6"/>
  <c r="K75" i="5"/>
  <c r="K27" i="5"/>
  <c r="K83" i="6"/>
  <c r="K56" i="5"/>
  <c r="I7" i="6"/>
  <c r="H11" i="6"/>
  <c r="H10" i="6"/>
  <c r="I10" i="6"/>
  <c r="J10" i="6"/>
  <c r="K59" i="5"/>
  <c r="K72" i="5"/>
  <c r="K23" i="5"/>
  <c r="K40" i="5"/>
  <c r="K60" i="5"/>
  <c r="K38" i="5"/>
  <c r="K54" i="5"/>
  <c r="K38" i="6"/>
  <c r="K149" i="6"/>
  <c r="K143" i="6"/>
  <c r="K40" i="6"/>
  <c r="K13" i="5"/>
  <c r="K139" i="6"/>
  <c r="K48" i="6"/>
  <c r="K126" i="6"/>
  <c r="K151" i="6"/>
  <c r="K150" i="6"/>
  <c r="K136" i="6"/>
  <c r="K57" i="5"/>
  <c r="K44" i="5"/>
  <c r="K131" i="6"/>
  <c r="K44" i="6"/>
  <c r="K89" i="5"/>
  <c r="K134" i="6"/>
  <c r="K130" i="6"/>
  <c r="K66" i="5"/>
  <c r="J3" i="6"/>
  <c r="J9" i="6"/>
  <c r="I9" i="6"/>
  <c r="I3" i="6"/>
  <c r="J7" i="6"/>
  <c r="H9" i="6"/>
  <c r="J3" i="5"/>
  <c r="I7" i="5"/>
  <c r="J7" i="5"/>
  <c r="I9" i="5"/>
  <c r="I3" i="5"/>
  <c r="J9" i="5"/>
  <c r="K97" i="5"/>
  <c r="K17" i="5"/>
  <c r="K140" i="5"/>
  <c r="K76" i="5"/>
  <c r="K124" i="6"/>
  <c r="K115" i="5"/>
  <c r="K126" i="5"/>
  <c r="K29" i="5"/>
  <c r="K88" i="5"/>
  <c r="K123" i="6"/>
  <c r="K52" i="6"/>
  <c r="K33" i="6"/>
  <c r="K29" i="6"/>
  <c r="K25" i="6"/>
  <c r="K21" i="6"/>
  <c r="K143" i="5"/>
  <c r="K79" i="5"/>
  <c r="K100" i="5"/>
  <c r="K146" i="6"/>
  <c r="K138" i="6"/>
  <c r="K86" i="5"/>
  <c r="K35" i="5"/>
  <c r="K101" i="5"/>
  <c r="K145" i="5"/>
  <c r="K81" i="5"/>
  <c r="K124" i="5"/>
  <c r="K99" i="5"/>
  <c r="K110" i="5"/>
  <c r="K93" i="5"/>
  <c r="K136" i="5"/>
  <c r="K127" i="6"/>
  <c r="K17" i="6"/>
  <c r="K127" i="5"/>
  <c r="K138" i="5"/>
  <c r="K74" i="5"/>
  <c r="K105" i="5"/>
  <c r="K148" i="5"/>
  <c r="K84" i="5"/>
  <c r="K19" i="5"/>
  <c r="K112" i="5"/>
  <c r="K117" i="6"/>
  <c r="K129" i="5"/>
  <c r="K65" i="5"/>
  <c r="K108" i="5"/>
  <c r="K83" i="5"/>
  <c r="K94" i="5"/>
  <c r="K77" i="5"/>
  <c r="K120" i="5"/>
  <c r="K142" i="6"/>
  <c r="K118" i="5"/>
  <c r="K96" i="5"/>
  <c r="K52" i="5"/>
  <c r="K113" i="5"/>
  <c r="K33" i="5"/>
  <c r="K92" i="5"/>
  <c r="K132" i="6"/>
  <c r="K128" i="6"/>
  <c r="K131" i="5"/>
  <c r="K142" i="5"/>
  <c r="K78" i="5"/>
  <c r="K61" i="5"/>
  <c r="K104" i="5"/>
  <c r="K39" i="6"/>
  <c r="K95" i="5"/>
  <c r="K106" i="5"/>
  <c r="K73" i="5"/>
  <c r="K116" i="5"/>
  <c r="K147" i="6"/>
  <c r="K148" i="6"/>
  <c r="K107" i="5"/>
  <c r="K102" i="5"/>
  <c r="K67" i="5"/>
  <c r="K117" i="5"/>
  <c r="K96" i="6"/>
  <c r="H9" i="5"/>
  <c r="H11" i="5"/>
  <c r="H10" i="5"/>
  <c r="I44" i="4"/>
  <c r="I28" i="4"/>
  <c r="I33" i="4"/>
  <c r="I17" i="4"/>
  <c r="I20" i="4"/>
  <c r="I13" i="4"/>
  <c r="K113" i="6" l="1"/>
  <c r="K125" i="5"/>
  <c r="K42" i="6"/>
  <c r="K89" i="6"/>
  <c r="K112" i="6"/>
  <c r="K49" i="5"/>
  <c r="K45" i="6"/>
  <c r="K41" i="6"/>
  <c r="K144" i="5"/>
  <c r="K69" i="6"/>
  <c r="K109" i="6"/>
  <c r="K92" i="6"/>
  <c r="K128" i="5"/>
  <c r="K24" i="5"/>
  <c r="K144" i="6"/>
  <c r="K68" i="6"/>
  <c r="K75" i="6"/>
  <c r="K66" i="6"/>
  <c r="K73" i="6"/>
  <c r="K60" i="6"/>
  <c r="K63" i="6"/>
  <c r="K54" i="6"/>
  <c r="K93" i="6"/>
  <c r="K78" i="6"/>
  <c r="K95" i="6"/>
  <c r="K106" i="6"/>
  <c r="K32" i="5"/>
  <c r="K26" i="6"/>
  <c r="K80" i="5"/>
  <c r="K87" i="6"/>
  <c r="K58" i="6"/>
  <c r="K107" i="6"/>
  <c r="K79" i="6"/>
  <c r="K119" i="5"/>
  <c r="K57" i="6"/>
  <c r="K105" i="6"/>
  <c r="K133" i="5"/>
  <c r="K51" i="5"/>
  <c r="K22" i="6"/>
  <c r="K84" i="6"/>
  <c r="K23" i="6"/>
  <c r="K24" i="6"/>
  <c r="K85" i="6"/>
  <c r="K123" i="5"/>
  <c r="K129" i="6"/>
  <c r="K76" i="6"/>
  <c r="K74" i="6"/>
  <c r="K34" i="5"/>
  <c r="K98" i="6"/>
  <c r="K97" i="6"/>
  <c r="K30" i="6"/>
  <c r="K116" i="6"/>
  <c r="K27" i="6"/>
  <c r="K26" i="5"/>
  <c r="K46" i="5"/>
  <c r="K121" i="6"/>
  <c r="K100" i="6"/>
  <c r="K103" i="6"/>
  <c r="K104" i="6"/>
  <c r="K49" i="6"/>
  <c r="K108" i="6"/>
  <c r="K119" i="6"/>
  <c r="K118" i="6"/>
  <c r="K111" i="6"/>
  <c r="K80" i="6"/>
  <c r="K45" i="5"/>
  <c r="K19" i="6"/>
  <c r="K36" i="5"/>
  <c r="K46" i="6"/>
  <c r="K139" i="5"/>
  <c r="K34" i="6"/>
  <c r="K28" i="6"/>
  <c r="K31" i="6"/>
  <c r="K22" i="5"/>
  <c r="K43" i="6"/>
  <c r="K64" i="6"/>
  <c r="K56" i="6"/>
  <c r="K88" i="6"/>
  <c r="K77" i="6"/>
  <c r="K101" i="6"/>
  <c r="K67" i="6"/>
  <c r="K15" i="6"/>
  <c r="K16" i="6"/>
  <c r="K18" i="5"/>
  <c r="K13" i="6"/>
  <c r="K20" i="6"/>
  <c r="K16" i="5"/>
  <c r="K14" i="5"/>
  <c r="K12" i="6"/>
  <c r="K12" i="5"/>
  <c r="K14" i="6"/>
  <c r="K18" i="6"/>
  <c r="K11" i="6"/>
  <c r="K20" i="5"/>
  <c r="H153" i="6"/>
  <c r="I153" i="6"/>
  <c r="J153" i="6"/>
  <c r="K9" i="6"/>
  <c r="K10" i="6"/>
  <c r="K7" i="6"/>
  <c r="K7" i="5"/>
  <c r="K9" i="5"/>
  <c r="I150" i="5"/>
  <c r="K3" i="5"/>
  <c r="J150" i="5"/>
  <c r="K3" i="6"/>
  <c r="H150" i="5"/>
  <c r="H152" i="5" s="1"/>
  <c r="H43" i="4"/>
  <c r="G43" i="4"/>
  <c r="J152" i="5" l="1"/>
  <c r="H151" i="4"/>
  <c r="F151" i="4"/>
  <c r="I152" i="5"/>
  <c r="G151" i="4"/>
  <c r="F150" i="4"/>
  <c r="G150" i="4"/>
  <c r="H150" i="4"/>
  <c r="N148" i="4"/>
  <c r="M148" i="4"/>
  <c r="N144" i="4"/>
  <c r="M144" i="4"/>
  <c r="I144" i="4"/>
  <c r="N143" i="4"/>
  <c r="M143" i="4"/>
  <c r="I143" i="4"/>
  <c r="N141" i="4"/>
  <c r="M141" i="4"/>
  <c r="I141" i="4"/>
  <c r="N140" i="4"/>
  <c r="M140" i="4"/>
  <c r="I140" i="4"/>
  <c r="N139" i="4"/>
  <c r="M139" i="4"/>
  <c r="I139" i="4"/>
  <c r="N138" i="4"/>
  <c r="M138" i="4"/>
  <c r="I138" i="4"/>
  <c r="N137" i="4"/>
  <c r="M137" i="4"/>
  <c r="N136" i="4"/>
  <c r="M136" i="4"/>
  <c r="N135" i="4"/>
  <c r="M135" i="4"/>
  <c r="N134" i="4"/>
  <c r="M134" i="4"/>
  <c r="N133" i="4"/>
  <c r="M133" i="4"/>
  <c r="I133" i="4"/>
  <c r="N132" i="4"/>
  <c r="M132" i="4"/>
  <c r="N131" i="4"/>
  <c r="M131" i="4"/>
  <c r="N129" i="4"/>
  <c r="M129" i="4"/>
  <c r="I129" i="4"/>
  <c r="N128" i="4"/>
  <c r="M128" i="4"/>
  <c r="N127" i="4"/>
  <c r="M127" i="4"/>
  <c r="N126" i="4"/>
  <c r="M126" i="4"/>
  <c r="I126" i="4"/>
  <c r="N125" i="4"/>
  <c r="M125" i="4"/>
  <c r="I125" i="4"/>
  <c r="N124" i="4"/>
  <c r="M124" i="4"/>
  <c r="I124" i="4"/>
  <c r="N123" i="4"/>
  <c r="M123" i="4"/>
  <c r="I123" i="4"/>
  <c r="N122" i="4"/>
  <c r="M122" i="4"/>
  <c r="N121" i="4"/>
  <c r="M121" i="4"/>
  <c r="I121" i="4"/>
  <c r="N120" i="4"/>
  <c r="M120" i="4"/>
  <c r="I120" i="4"/>
  <c r="N119" i="4"/>
  <c r="M119" i="4"/>
  <c r="N118" i="4"/>
  <c r="M118" i="4"/>
  <c r="I118" i="4"/>
  <c r="N117" i="4"/>
  <c r="I117" i="4"/>
  <c r="N116" i="4"/>
  <c r="M116" i="4"/>
  <c r="I116" i="4"/>
  <c r="N115" i="4"/>
  <c r="M115" i="4"/>
  <c r="I115" i="4"/>
  <c r="N114" i="4"/>
  <c r="M114" i="4"/>
  <c r="I114" i="4"/>
  <c r="N113" i="4"/>
  <c r="M113" i="4"/>
  <c r="N112" i="4"/>
  <c r="M112" i="4"/>
  <c r="N111" i="4"/>
  <c r="M111" i="4"/>
  <c r="N110" i="4"/>
  <c r="M110" i="4"/>
  <c r="I110" i="4"/>
  <c r="N109" i="4"/>
  <c r="N108" i="4"/>
  <c r="M108" i="4"/>
  <c r="I108" i="4"/>
  <c r="N107" i="4"/>
  <c r="I107" i="4"/>
  <c r="N106" i="4"/>
  <c r="I106" i="4"/>
  <c r="N105" i="4"/>
  <c r="I105" i="4"/>
  <c r="N104" i="4"/>
  <c r="I104" i="4"/>
  <c r="N103" i="4"/>
  <c r="I103" i="4"/>
  <c r="N102" i="4"/>
  <c r="I102" i="4"/>
  <c r="N101" i="4"/>
  <c r="I101" i="4"/>
  <c r="N100" i="4"/>
  <c r="I100" i="4"/>
  <c r="N99" i="4"/>
  <c r="I99" i="4"/>
  <c r="N98" i="4"/>
  <c r="I98" i="4"/>
  <c r="N97" i="4"/>
  <c r="M97" i="4"/>
  <c r="N96" i="4"/>
  <c r="I96" i="4"/>
  <c r="N95" i="4"/>
  <c r="M95" i="4"/>
  <c r="I95" i="4"/>
  <c r="N94" i="4"/>
  <c r="M94" i="4"/>
  <c r="I94" i="4"/>
  <c r="N93" i="4"/>
  <c r="M93" i="4"/>
  <c r="I93" i="4"/>
  <c r="N92" i="4"/>
  <c r="M92" i="4"/>
  <c r="I92" i="4"/>
  <c r="N90" i="4"/>
  <c r="M90" i="4"/>
  <c r="N89" i="4"/>
  <c r="M89" i="4"/>
  <c r="I89" i="4"/>
  <c r="N88" i="4"/>
  <c r="M88" i="4"/>
  <c r="I88" i="4"/>
  <c r="N87" i="4"/>
  <c r="M87" i="4"/>
  <c r="N86" i="4"/>
  <c r="M86" i="4"/>
  <c r="I86" i="4"/>
  <c r="N85" i="4"/>
  <c r="M85" i="4"/>
  <c r="N84" i="4"/>
  <c r="M84" i="4"/>
  <c r="I84" i="4"/>
  <c r="N83" i="4"/>
  <c r="M83" i="4"/>
  <c r="I83" i="4"/>
  <c r="N82" i="4"/>
  <c r="M82" i="4"/>
  <c r="I82" i="4"/>
  <c r="N81" i="4"/>
  <c r="M81" i="4"/>
  <c r="I81" i="4"/>
  <c r="N80" i="4"/>
  <c r="M80" i="4"/>
  <c r="I80" i="4"/>
  <c r="N79" i="4"/>
  <c r="M79" i="4"/>
  <c r="I79" i="4"/>
  <c r="N78" i="4"/>
  <c r="M78" i="4"/>
  <c r="I78" i="4"/>
  <c r="N77" i="4"/>
  <c r="M77" i="4"/>
  <c r="I77" i="4"/>
  <c r="N76" i="4"/>
  <c r="M76" i="4"/>
  <c r="I76" i="4"/>
  <c r="N75" i="4"/>
  <c r="M75" i="4"/>
  <c r="N74" i="4"/>
  <c r="M74" i="4"/>
  <c r="I74" i="4"/>
  <c r="N73" i="4"/>
  <c r="M73" i="4"/>
  <c r="I73" i="4"/>
  <c r="N72" i="4"/>
  <c r="M72" i="4"/>
  <c r="I72" i="4"/>
  <c r="N71" i="4"/>
  <c r="M71" i="4"/>
  <c r="N70" i="4"/>
  <c r="M70" i="4"/>
  <c r="N69" i="4"/>
  <c r="M69" i="4"/>
  <c r="N68" i="4"/>
  <c r="M68" i="4"/>
  <c r="N67" i="4"/>
  <c r="M67" i="4"/>
  <c r="N66" i="4"/>
  <c r="M66" i="4"/>
  <c r="I66" i="4"/>
  <c r="N65" i="4"/>
  <c r="M65" i="4"/>
  <c r="I65" i="4"/>
  <c r="N64" i="4"/>
  <c r="N63" i="4"/>
  <c r="M63" i="4"/>
  <c r="I63" i="4"/>
  <c r="N62" i="4"/>
  <c r="M62" i="4"/>
  <c r="I62" i="4"/>
  <c r="N61" i="4"/>
  <c r="M61" i="4"/>
  <c r="I61" i="4"/>
  <c r="N60" i="4"/>
  <c r="M60" i="4"/>
  <c r="I60" i="4"/>
  <c r="N59" i="4"/>
  <c r="M59" i="4"/>
  <c r="I59" i="4"/>
  <c r="N58" i="4"/>
  <c r="M58" i="4"/>
  <c r="I58" i="4"/>
  <c r="N57" i="4"/>
  <c r="M57" i="4"/>
  <c r="N56" i="4"/>
  <c r="M56" i="4"/>
  <c r="I56" i="4"/>
  <c r="N55" i="4"/>
  <c r="N54" i="4"/>
  <c r="M54" i="4"/>
  <c r="I54" i="4"/>
  <c r="N53" i="4"/>
  <c r="M53" i="4"/>
  <c r="N52" i="4"/>
  <c r="I52" i="4"/>
  <c r="N51" i="4"/>
  <c r="M51" i="4"/>
  <c r="I51" i="4"/>
  <c r="N50" i="4"/>
  <c r="M50" i="4"/>
  <c r="N49" i="4"/>
  <c r="M49" i="4"/>
  <c r="I49" i="4"/>
  <c r="N48" i="4"/>
  <c r="M48" i="4"/>
  <c r="N47" i="4"/>
  <c r="M47" i="4"/>
  <c r="M46" i="4"/>
  <c r="I46" i="4"/>
  <c r="M45" i="4"/>
  <c r="I45" i="4"/>
  <c r="M44" i="4"/>
  <c r="M43" i="4"/>
  <c r="M42" i="4"/>
  <c r="I42" i="4"/>
  <c r="M41" i="4"/>
  <c r="I41" i="4"/>
  <c r="M40" i="4"/>
  <c r="I40" i="4"/>
  <c r="M39" i="4"/>
  <c r="I39" i="4"/>
  <c r="M38" i="4"/>
  <c r="I38" i="4"/>
  <c r="M36" i="4"/>
  <c r="I36" i="4"/>
  <c r="M35" i="4"/>
  <c r="I35" i="4"/>
  <c r="M34" i="4"/>
  <c r="I34" i="4"/>
  <c r="M33" i="4"/>
  <c r="M32" i="4"/>
  <c r="I32" i="4"/>
  <c r="M31" i="4"/>
  <c r="I31" i="4"/>
  <c r="M30" i="4"/>
  <c r="I30" i="4"/>
  <c r="M29" i="4"/>
  <c r="I29" i="4"/>
  <c r="M28" i="4"/>
  <c r="M27" i="4"/>
  <c r="I27" i="4"/>
  <c r="M26" i="4"/>
  <c r="I26" i="4"/>
  <c r="M25" i="4"/>
  <c r="I25" i="4"/>
  <c r="M24" i="4"/>
  <c r="I24" i="4"/>
  <c r="M23" i="4"/>
  <c r="I23" i="4"/>
  <c r="M22" i="4"/>
  <c r="I22" i="4"/>
  <c r="M21" i="4"/>
  <c r="M20" i="4"/>
  <c r="M19" i="4"/>
  <c r="I19" i="4"/>
  <c r="M18" i="4"/>
  <c r="I18" i="4"/>
  <c r="M17" i="4"/>
  <c r="M16" i="4"/>
  <c r="I16" i="4"/>
  <c r="M15" i="4"/>
  <c r="M14" i="4"/>
  <c r="M13" i="4"/>
  <c r="M12" i="4"/>
  <c r="I12" i="4"/>
  <c r="M11" i="4"/>
  <c r="I11" i="4"/>
  <c r="M10" i="4"/>
  <c r="M9" i="4"/>
  <c r="I9" i="4"/>
  <c r="M7" i="4"/>
  <c r="I7" i="4"/>
  <c r="M3" i="4"/>
  <c r="I3" i="4"/>
  <c r="G152" i="4" l="1"/>
  <c r="H152" i="4"/>
  <c r="F152" i="4"/>
  <c r="H154" i="6" l="1"/>
  <c r="H155" i="6" s="1"/>
  <c r="J154" i="6"/>
  <c r="J155" i="6" s="1"/>
  <c r="I154" i="6"/>
  <c r="I155" i="6" s="1"/>
</calcChain>
</file>

<file path=xl/sharedStrings.xml><?xml version="1.0" encoding="utf-8"?>
<sst xmlns="http://schemas.openxmlformats.org/spreadsheetml/2006/main" count="2440" uniqueCount="695">
  <si>
    <t>Acciones para la reducción de victimas mortales en accidente</t>
  </si>
  <si>
    <t>NUMERO DEL PROYECTO</t>
  </si>
  <si>
    <t>Nombre Proyecto</t>
  </si>
  <si>
    <t>Responsable</t>
  </si>
  <si>
    <t>126</t>
  </si>
  <si>
    <t>AGENDA AMBIENTAL</t>
  </si>
  <si>
    <t>SECRETARIA DE MEDIO AMBIENTE</t>
  </si>
  <si>
    <t>099</t>
  </si>
  <si>
    <t>PROTECCION, VIGILANCIAY CONTROL DE ANIMALES CALLEJEROS</t>
  </si>
  <si>
    <t>105</t>
  </si>
  <si>
    <t>INSPECCION, VIGILANCIA Y CONTROL DEL ESPACIO PUBLICO</t>
  </si>
  <si>
    <t>AMPLIACION DE COBERTURA EN SERVICIOS BASICOS</t>
  </si>
  <si>
    <t>Mantenimiento del 100% de metros cuadrados de parques, ecoparques y zonas verdes del municipio</t>
  </si>
  <si>
    <t>008</t>
  </si>
  <si>
    <t>PLAN DE MANEJO Y DE APROVECHAMIENTO DE RESIDUOS SOLIDOS</t>
  </si>
  <si>
    <t>135</t>
  </si>
  <si>
    <t>GOBIERNO EN LA CALLE</t>
  </si>
  <si>
    <t>DESPACHO DEL ALCALDE</t>
  </si>
  <si>
    <t>025</t>
  </si>
  <si>
    <t>PROCESOS SOCIALES Y DE PARTICIPACION CON NIÑOS Y NIÑAS EN EL MUNICIPIO DE MANIZALES</t>
  </si>
  <si>
    <t>024</t>
  </si>
  <si>
    <t>ESTRATEGIA PARA LA FORMACION Y PARTICIPACION DE JOVENES EN CULTURA CIUDADANA</t>
  </si>
  <si>
    <t>026</t>
  </si>
  <si>
    <t>SOCIALIZACION, IMPLEMENTACIÓN Y SEGUIMIENTO DE LOS LINEAMIENTOS DE LA POLITICA PUBLICA PARA LAS MUJERES Y LA EQUIDAD DE GENERO EN EL MUNICIPIO DE MANIZALES</t>
  </si>
  <si>
    <t>027</t>
  </si>
  <si>
    <t>IMPLEMENTACION DE PROCESOS SOCIALES CON LA COMUNIDAD LGBTI DE MANIZALES</t>
  </si>
  <si>
    <t>143</t>
  </si>
  <si>
    <t>IMPLEMENTACIÓN DE CULTURA CIUDADANA</t>
  </si>
  <si>
    <t>140</t>
  </si>
  <si>
    <t>DESARROLLO PRODUCTIVIDAD Y CALIDAD DE LA PRODUCCION AGROPECUARIA</t>
  </si>
  <si>
    <t>UNIDAD DE DESARROLLO RURAL</t>
  </si>
  <si>
    <t>141</t>
  </si>
  <si>
    <t>MEJORAMIENTO DE LAS CAPACIDADES SOCIALES DE LA POBLACION RURAL</t>
  </si>
  <si>
    <t>142</t>
  </si>
  <si>
    <t>FORTALECIMIENTO DEL COMPONENTE AMBIENTAL DE LOS PROCESOS DESARROLLADOS EN LA ZONA RURAL DEL MUNICIPIO DE MANIZALES</t>
  </si>
  <si>
    <t>014</t>
  </si>
  <si>
    <t>Gobierno electrónico en el Municipio de Manizales</t>
  </si>
  <si>
    <t>SECRETARIA DE SERVICIOS ADMINISTRATIVOS</t>
  </si>
  <si>
    <t>136</t>
  </si>
  <si>
    <t>Implementacion, administracion y optimizacion de la estrategia Urna de Cristal</t>
  </si>
  <si>
    <t>015</t>
  </si>
  <si>
    <t>Mejoramiento de la infraestructura tecnologica en la Administracion Central del Municipio de Manizales</t>
  </si>
  <si>
    <t>018</t>
  </si>
  <si>
    <t>Organización Física y Tecnológica del Archivo General del Municipio</t>
  </si>
  <si>
    <t>016</t>
  </si>
  <si>
    <t>Modernizacion, ampliacion y mejoramiento continuo del Sistema de Gestion Integral de la Administracion Central Municipal</t>
  </si>
  <si>
    <t>017</t>
  </si>
  <si>
    <t>Mejoramiento del programa de Bienestar Social  a través de la Formación, la recreación y la Salud Ocupacional del personal de la Administracion  Municipal de  Manizales</t>
  </si>
  <si>
    <t>123</t>
  </si>
  <si>
    <t>REVISION DEL PLAN DE ORDENAMIENTO TERRITORIAL DE MEDIANO Y LARGO PLAZO EN EL MUNICIPIO DE MANIZALES</t>
  </si>
  <si>
    <t>SECRETARIA DE PLANEACIÓN</t>
  </si>
  <si>
    <t>120</t>
  </si>
  <si>
    <t>CONTROL FISICO URBANISTICO PREVENTIVO, PROMOCIONAL Y CORRECTIVO  EN EL MUNICIPIO DE MANIZALES</t>
  </si>
  <si>
    <t>119</t>
  </si>
  <si>
    <t>DESARROLLO DE SISTEMA DE INFORMACION PARA LA ARTICULACION DE PROCESOS ESTADISTICOS Y CARTOGRAFICOS DE MANIZALES</t>
  </si>
  <si>
    <t>117</t>
  </si>
  <si>
    <t xml:space="preserve"> ACTUALIZACION Y APLICACION DE LA ESTRATIFICACION PARA EL MUNICIPIO DE MANIZALES</t>
  </si>
  <si>
    <t>121</t>
  </si>
  <si>
    <t xml:space="preserve"> ACTUALIZACION DE LA BASE DE DATOS SISBEN ZONA URBANA Y RURAL </t>
  </si>
  <si>
    <t>128</t>
  </si>
  <si>
    <t>POLITICAS PUBLICAS</t>
  </si>
  <si>
    <t>122</t>
  </si>
  <si>
    <t xml:space="preserve"> ADMINISTRACION DEL SISTEMA DE SEGUIMIENTO Y EVALUACION DE PLANES Y PROYECTOS EN EL MUNICIPIO</t>
  </si>
  <si>
    <t>127</t>
  </si>
  <si>
    <t>Ampliación del Sistema Semafórico en el municipio de Manizales</t>
  </si>
  <si>
    <t>SECRETARIA DE TRANSITO Y TRANSPORTE</t>
  </si>
  <si>
    <t>130</t>
  </si>
  <si>
    <t>Señalización y demarcación vial en el municipio de Manizales</t>
  </si>
  <si>
    <t>132</t>
  </si>
  <si>
    <t>Educación para la Movilidad en el Municipio de Manizales</t>
  </si>
  <si>
    <t>102</t>
  </si>
  <si>
    <t>APOYO MITIGACION Y REDUCCION DEL DAÑO EN LA POBLACION VULNERABLE EN EL MUNICIPIO DE MANIZALES</t>
  </si>
  <si>
    <t>SECRETARIA DE GOBIERNO</t>
  </si>
  <si>
    <t>101</t>
  </si>
  <si>
    <t>PROTECCION INTEGRAL A NIÑOS Y NIÑAS EN SITUACION DE VULNERABILIDAD DE SUS DERECHOS</t>
  </si>
  <si>
    <t>098</t>
  </si>
  <si>
    <t>PREVENCION DEL ABUSO SEXUAL EN EL MUNICIPIO</t>
  </si>
  <si>
    <t>147</t>
  </si>
  <si>
    <t>ATENCION DE LA VIOLENCIA EN LOS AMBITOS PERSONAL Y FAMILIAR EN EL MUNICIPIO</t>
  </si>
  <si>
    <t>103</t>
  </si>
  <si>
    <t>PREVENCION, PROTECCION, ATENCION, ASISTENCIA, REPARACION A VICTIMAS Y DESPLAZADOS POR EL CONFLICTO ARMADO EN COLOMBIA</t>
  </si>
  <si>
    <t>097</t>
  </si>
  <si>
    <t>APOYO A ORGANISMOS DE SEGURIDAD Y CONVIVENCIA CIUDADANA</t>
  </si>
  <si>
    <t>100</t>
  </si>
  <si>
    <t xml:space="preserve">APOYO A LOS PROCESOS DE RESOLUCION ALTERNATIVA DE CONFLICTOS </t>
  </si>
  <si>
    <t>104</t>
  </si>
  <si>
    <t xml:space="preserve"> RESOCIALIZACION Y PREVENCION DEL DELITO EN EL MUNICIPIO DE MANIZALES </t>
  </si>
  <si>
    <t>2012170010133</t>
  </si>
  <si>
    <t>133</t>
  </si>
  <si>
    <t>Desarrollo y Automatización de la Gestión financiera en el Municipio de Manizales.</t>
  </si>
  <si>
    <t>SECRETARIA DE HACIENDA</t>
  </si>
  <si>
    <t>085</t>
  </si>
  <si>
    <t>AMPLIACION ADECUACIÓN DE LAS PLANTAS FISICAS DE LOS ESTABLECIMIENTOS EDUCATIVOS OFICIALES DEL MUNICIPIO DE MANIZALES</t>
  </si>
  <si>
    <t>SECRETARIA DE OBRAS PÚBLICAS</t>
  </si>
  <si>
    <t>037</t>
  </si>
  <si>
    <t>CONSTRUCCIÓN DE ESCENARIOS DEPORTIVOS</t>
  </si>
  <si>
    <t>009</t>
  </si>
  <si>
    <t>131</t>
  </si>
  <si>
    <t>Implementación de un Sistema Estratégico de Transporte Público Colectivo - SETP - en el Municipio de Manizales</t>
  </si>
  <si>
    <t>007</t>
  </si>
  <si>
    <t>AMPLIACION Y MANTENIMIENTO DE SEDES SOCIALES COMUNITARIAS</t>
  </si>
  <si>
    <t>137</t>
  </si>
  <si>
    <t>INSTALACION ALUMBRADO NAVIDEÑO MANIZALES</t>
  </si>
  <si>
    <t>134</t>
  </si>
  <si>
    <t>CONSTRUCCION Y MEJORAMIENTO DE VIVIENDA DE INTERES SOCIAL PRIORITARIO EN EL MUNICIPIO DE MANIZALES</t>
  </si>
  <si>
    <t>001</t>
  </si>
  <si>
    <t>CONSTRUCCIÓN INFRAESTRUCTURA VIAL DE VIAS URBANAS  DE MANIZALES</t>
  </si>
  <si>
    <t>002</t>
  </si>
  <si>
    <t>MEJORAMIENTO DE LA MALLA VIAL DE LA CIUDAD DE MANIZALES</t>
  </si>
  <si>
    <t>004</t>
  </si>
  <si>
    <t>CONSTRUCCION FASE II AVENIDA COLON</t>
  </si>
  <si>
    <t>006</t>
  </si>
  <si>
    <t>PLAN DE MOVILIDAD DEL MUNICIPIO DE MANIZALES</t>
  </si>
  <si>
    <t>005</t>
  </si>
  <si>
    <t>CABLE AEREO DEL MUNICIPIO DE MANIZALES</t>
  </si>
  <si>
    <t>003</t>
  </si>
  <si>
    <t>MANTENIMIENTO PERIODICO Y RUTINARIO DE VIAS RURALES DE ORDEN MUNICIPAL</t>
  </si>
  <si>
    <t>010</t>
  </si>
  <si>
    <t xml:space="preserve"> CONSTRUCCION DE OBRAS DE ESTABILIDAD Y MANEJO DE AGUAS EN EL MUNICIPIO DE MANIZALES</t>
  </si>
  <si>
    <t>118</t>
  </si>
  <si>
    <t xml:space="preserve">DESARROLLO DE INSTRUMENTOS DE PLANIFICACION GESTION Y FINANCIACION </t>
  </si>
  <si>
    <t>072</t>
  </si>
  <si>
    <t>AMPLIACIÓN Y SOSTENIBILIDAD DE LA COBERTURA Y LA CALIDAD EDUCATIVA EN LA ATENCION INTEGRAL A LA PRIMERA INFANCIA</t>
  </si>
  <si>
    <t>SECRETARIA DE EDUCACIÓN</t>
  </si>
  <si>
    <t>073</t>
  </si>
  <si>
    <t>FORTALECIMIENTO DE LA EDUCACION RURAL EN EL MUNICIPIO DE MANIZALES</t>
  </si>
  <si>
    <t>075</t>
  </si>
  <si>
    <t>MEJORAMIENTO DEL MODELO ESCUELA ACTIVA URBANA EN LOS ESTABLECIMIENTOS EDUCATIVOS DEL MUNICIPIO DE MANIZALES</t>
  </si>
  <si>
    <t>076</t>
  </si>
  <si>
    <t>APLICACIÓN DE LA METODOLOGIA PEQUEÑOS CIENTIFICOS EN LAS INSTITUCIONES EDUCATIVAS DEL MUNICIPIO DE MANIZALES</t>
  </si>
  <si>
    <t>077</t>
  </si>
  <si>
    <t xml:space="preserve">FORTALECIMIENTO DEL COMPORTAMIENTO LECTOR DE LAS INSTITUCIONES EDUCATIVAS OFICIALES DEL MUNICIPIO DE MANIZALES </t>
  </si>
  <si>
    <t>078</t>
  </si>
  <si>
    <t>DESARROLLO DE COMPETENCIAS CIUDADANAS EN LOS ESTABLECIMIENTOS EDUCATIVOS OFICIALES DEL MUNICIPIO DE MANIZALES</t>
  </si>
  <si>
    <t>079</t>
  </si>
  <si>
    <t>SERVICIO DE FORMACION, CUALIFICACION  Y BIENESTAR SOCIAL A LOS DOCENTES Y PERSONAL ADMINISTRATIVO DE LAS INTITUCIONES EDUCATIVAS OFICIALES DEL MUNICIPIO DE MANIZALES</t>
  </si>
  <si>
    <t>081</t>
  </si>
  <si>
    <t>IMPLEMENTACION DE UN PROGRAMA QUE FOMENTE EL ACCESO A LA EDUCACION SUPERIOR EN EL MUNICIPIO DE MANIZALES</t>
  </si>
  <si>
    <t>082</t>
  </si>
  <si>
    <t>APLICACIÓN DEL MODELO DE INSTITUCIONES EDUCATIVAS CCON PROFUNDIZACION EN INGLES EN 20 I.E OFICIALES DE LA CIUDAD DE MANIZALES</t>
  </si>
  <si>
    <t>083</t>
  </si>
  <si>
    <t>AMPLIACIONDEL PROCESO DE ARTICULACION DE LA MEDIA EN LAS INSTITUCIONES EDUCATIVAS OFICIALES DEL MUNICIPIO DE MANIZALES</t>
  </si>
  <si>
    <t>084</t>
  </si>
  <si>
    <t>MANTENIMIENTO MANIZALES CIUDAD VIRTUAL MUNICIPIO DE MANIZALES</t>
  </si>
  <si>
    <t>089</t>
  </si>
  <si>
    <t>MANTENIMIENTO ACCESO Y PERMANENCIA DE LOS ESTUDIANTES DEL MUNICIPIO</t>
  </si>
  <si>
    <t>090</t>
  </si>
  <si>
    <t xml:space="preserve">SOSTENIMIENTO DEL PAGO DE SERVICIOS PUBLICOS, MONITOREO Y ASEGURAMIENTO EN LOS ESTABLECIMIENTOS EDUCATIVOS OFICIALES </t>
  </si>
  <si>
    <t>091</t>
  </si>
  <si>
    <t xml:space="preserve"> PRESTACION DEL SERVICIO EDUCATIVO EN EL MUNICIPIO DE MANIZALES </t>
  </si>
  <si>
    <t>092</t>
  </si>
  <si>
    <t>EDUCACION INCLUSIVA PARA LA ATENCION A POBLACIONES DIVERSAS EN EL MUNICIPIO DE MANIZALES</t>
  </si>
  <si>
    <t>048</t>
  </si>
  <si>
    <t>NUTRICION Y SEGURIDAD ALIMENTARIA PARA EL MUNICIPIO DE  MANIZALES</t>
  </si>
  <si>
    <t>093</t>
  </si>
  <si>
    <t>SERVICIO DE TRANSPORTE ESCOLAR EN LA ZONA RURAL DEL MUNICIPIO DE MANIZALES</t>
  </si>
  <si>
    <t>088</t>
  </si>
  <si>
    <t>DOTACION  DE MOBILIARIO, MATERIALES Y EQUIPOS EDUCATIVOS PARA LOS ESTABLECIMIENTOS EDUCATIVOS OFICIALES DEL MUNICIPIO DE MANIZALES</t>
  </si>
  <si>
    <t>095</t>
  </si>
  <si>
    <t>MEJORAMIENTO DE LOS PROCESOS ORGANIZACIONALES Y TECNOLOGICOS DE LA SEM</t>
  </si>
  <si>
    <t>096</t>
  </si>
  <si>
    <t>IMPLEMENTACION DE PROYECTOS AMBIENTALES ESCOLARES (PRAES) EN LOS ESTABLECIMIENTOS EDUCATIVOS OFICIALES DEL MUNICIPIO DE MANIZALES</t>
  </si>
  <si>
    <t>021</t>
  </si>
  <si>
    <t>CAPACITACION A DIGNATARIOS Y EDILES DE MANIZALES</t>
  </si>
  <si>
    <t>SECRETARIA DE DESARROLLO SOCIAL</t>
  </si>
  <si>
    <t>019</t>
  </si>
  <si>
    <t>APOYO A INICIATIVAS COMUNITARIAS EN ELMUNICIPIO DE MANIZALES</t>
  </si>
  <si>
    <t>020</t>
  </si>
  <si>
    <t>FORTALECIMIENTO DE PROGRAMAS EN LOS CENTROS INTEGRALES DE SERVICIOS COMUNITARIOS</t>
  </si>
  <si>
    <t>022</t>
  </si>
  <si>
    <t>FORMACION DE ARTESANOS Y UNIDADES EMPRESARIALES DEL MUNICIPIO DE MANIZALES</t>
  </si>
  <si>
    <t>023</t>
  </si>
  <si>
    <t>IMPLEMENTACION DE PROCESOS SOCIALES CON Y PARA LA FAMILIA</t>
  </si>
  <si>
    <t>029</t>
  </si>
  <si>
    <t>ATENCION INTEGRAL A PERSONAS MAYORES DEL MUNICIPIO DE MANIZALES</t>
  </si>
  <si>
    <t>030</t>
  </si>
  <si>
    <t>IMPLEMENTACION DEL PROGRAMA CENTROS VIDA PARA LAS PERSONAS MAYORES DEL MUNICIPIO DE MANIZALES</t>
  </si>
  <si>
    <t>031</t>
  </si>
  <si>
    <t>IMPLEMENTACION DE TELECENTROS COMUNITARIOS EN EL MUNICIPIO DE MANIZALES</t>
  </si>
  <si>
    <t>032</t>
  </si>
  <si>
    <t>IMPLEMENTACION DE PROCESOS SOCIALES CON ACCESO PREFERENTE PARA LA SUPERACION DE LA POBREZA EXTREMA</t>
  </si>
  <si>
    <t>CONSERVACION DEL PATRIMONIO CULTURAL DE MANIZALES</t>
  </si>
  <si>
    <t>159</t>
  </si>
  <si>
    <t>SERVICIO INHUMACION DE CADAVERES</t>
  </si>
  <si>
    <t>FORTALECIMIENTO Y DOTACION DE LA INFRAESTRUCTURA CULTURAL PÚBLICA Y PRIVADA EN EL MUNICIPIO DE MANIZALES</t>
  </si>
  <si>
    <t>045</t>
  </si>
  <si>
    <t>MANTENIMIENTO, SOSTENIMIENTO, REPOSICION DE MAQUINARIA Y EQUIPOS DEL CUERPO OFICIAL DE BOMBEROS.</t>
  </si>
  <si>
    <t>UNIDAD DE GESTION DEL RIESGO</t>
  </si>
  <si>
    <t>040</t>
  </si>
  <si>
    <t>AMPLIACION, OPERACIÓN Y MANTENIMIENTO DE LA RED DE ESTACIONES METEOROLÓGICAS PARA EVALUAR LA AMENAZA HIDRICA EN EL MUNICIPIO DE MANIZALES.</t>
  </si>
  <si>
    <t>038</t>
  </si>
  <si>
    <t>ATENCION A LAS NECESIDADES BÁSICAS POBLACIÓN AFECTADA POR DESASTRE</t>
  </si>
  <si>
    <t>039</t>
  </si>
  <si>
    <t xml:space="preserve">CAPACITACION EN PREVENCIÓN Y ATENCIÓN DE DESASTRES </t>
  </si>
  <si>
    <t>044</t>
  </si>
  <si>
    <t>CONTROL FÍSICO DE LAS ZONAS DE ALTO RIESGO Y MOVIMIENTOS DE TIERRA EN LADERAS DEL MUNICIPIO DE MANIZALES</t>
  </si>
  <si>
    <t>047</t>
  </si>
  <si>
    <t>ATENCIÓN DE EMERGENCIAS CON ORGANISMOS DE SOCORRO</t>
  </si>
  <si>
    <t>011</t>
  </si>
  <si>
    <t>PROMOVER EL POSICIONAMIENTO DE LA CIUDAD DE MANIZALES EN LOS AMBITOS NACIONAL E INTERNACIONAL EN LOS MERCADOS DE INTERÉS</t>
  </si>
  <si>
    <t>SECRETARIA TIC Y COMPETITIVIDAD</t>
  </si>
  <si>
    <t>013</t>
  </si>
  <si>
    <t>IMPLEMENTACIÓN DE  ESTRATEGIAS PARA EL DESARROLLO DE LA INNOVACIÓN, LA PRODUCTIVIDAD, EL EMPRENDIMIENTO Y EL DESARROLLO EMPRESARIAL EN EL TEJIDO EMPRESARIAL DE LA CIUDAD DE MANIZALES CON INCLUSIÓN DE LA POBLACIÓN EN CONDICIONES DE VULNERABILIDAD</t>
  </si>
  <si>
    <t>012</t>
  </si>
  <si>
    <t>PROPICIAR CONDICIONES FAVORABLES PARA EL DESARROLLO Y CRECIMIENTO DE LOS SECTORES DE ALTO IMPACTO EN LA CIUDAD DE MANIZALES</t>
  </si>
  <si>
    <t>2012170010033</t>
  </si>
  <si>
    <t>033</t>
  </si>
  <si>
    <t xml:space="preserve">IMPLEMENTACION DE PROGRAMAS DE ACTIVIDAD FISICA Y RECREACION </t>
  </si>
  <si>
    <t>SECRETARIA DEL DEPORTE</t>
  </si>
  <si>
    <t>2012170010034</t>
  </si>
  <si>
    <t>034</t>
  </si>
  <si>
    <t>APOYO A LOS PROGRAMAS DE EDUCACION FISICA</t>
  </si>
  <si>
    <t>2012170010035</t>
  </si>
  <si>
    <t>035</t>
  </si>
  <si>
    <t>FOMENTO Y DESARROLLO DEL DEPORTE</t>
  </si>
  <si>
    <t>2012170010036</t>
  </si>
  <si>
    <t>036</t>
  </si>
  <si>
    <t>ADMINISTRACION Y MANTENIMIENTO DE ESCENARIOS DEPORTIVOS</t>
  </si>
  <si>
    <t>058</t>
  </si>
  <si>
    <t>ASEGURAMIENTO DE LA POBLACION POBRE Y VULNERABLE AL SISTEMA GENERAL DE SEGURIDAD SOCIAL EN SALUD</t>
  </si>
  <si>
    <t>SECRETARIA DE SALUD PUBLICA</t>
  </si>
  <si>
    <t>054</t>
  </si>
  <si>
    <t>DESARROLLO DEL PLAN DE INTERVENCIONES COLECTIVAS DE MANIZALES</t>
  </si>
  <si>
    <t>071</t>
  </si>
  <si>
    <t xml:space="preserve"> IMPLEMENTACION DE LA ESTRATEGIA DE ATENCION PRIMARIA EN SALUD EN EL MUNICIPIO DE MANIZALES</t>
  </si>
  <si>
    <t>061</t>
  </si>
  <si>
    <t>PROGRAMA PARA EL FORTALECIMIENTO DE LAS ACCIONES DE PREVENCION, INTERVENCION Y SEGUIMIENTO DEL CANCER DE MAMA Y CERVIX</t>
  </si>
  <si>
    <t>063</t>
  </si>
  <si>
    <t>MEJORAMIENTO DE LA SALUD SEXUAL Y REPRODUCTIVA DE LOS JOVENES DE LA CIUDAD DE MANIZALES</t>
  </si>
  <si>
    <t>053</t>
  </si>
  <si>
    <t>MEJORAMIENTO DEL ESTADO DE SALUD ORAL EN EL MUNICIPIO DE MANIZALES</t>
  </si>
  <si>
    <t>066</t>
  </si>
  <si>
    <t>IMPLEMENTACION SISTEMA DE ASEGURAMIENTO Y GARANTIA DE LA CALIDAD DE LA ATENCION EN SALUD PARA EL MUNICIPIO DE MANIZALES</t>
  </si>
  <si>
    <t>067</t>
  </si>
  <si>
    <t>SOSTENIBILIDAD DE LA OFERTA DE SERVICIOS DE BAJA COMPLEJIDAD DEL MUNICIPIO DE MANIZALES</t>
  </si>
  <si>
    <t>059</t>
  </si>
  <si>
    <t>IMPLEMENTACION POLITICA PUBLICA SALUD MENTAL Y REDUCCIÓN DEL CONSUMO DE SPA MANIZALES</t>
  </si>
  <si>
    <t>049</t>
  </si>
  <si>
    <t>SANEAMIENTO AMBIENTAL PARA EL MUNICIPIO DE MANIZALES</t>
  </si>
  <si>
    <t>065</t>
  </si>
  <si>
    <t>PROGRAMA AMPLIADO DE INMUNIZACIONES</t>
  </si>
  <si>
    <t>052</t>
  </si>
  <si>
    <t>GESTION INTEGRAL EN SALUD PUBLICA PARA EL MUNICIPIO DE MANIZALES</t>
  </si>
  <si>
    <t>057</t>
  </si>
  <si>
    <t>Fortalecimiento Sistema de vigilancia epidemiológica de Manizales Manizales, Caldas, Occidente</t>
  </si>
  <si>
    <t>055</t>
  </si>
  <si>
    <t>PROMOCION SOCIAL EN SALUD EN EL MUNICIPIO DE MANIZALES</t>
  </si>
  <si>
    <t>064</t>
  </si>
  <si>
    <t>PREVENCION Y ATENCION DE LA DISCAPACIDAD EN EL MUNICIPIO DE MANIZALES</t>
  </si>
  <si>
    <t>070</t>
  </si>
  <si>
    <t>DESARROLLO DEL PROGRAMA DE GESTION DE LA SEGURIDAD Y SALUD EN EL TRABAJO PARA EL MUNICIPIO DE MANIZALES</t>
  </si>
  <si>
    <t>113</t>
  </si>
  <si>
    <t>ADMINISTRACION  BANDA MUNICIPAL DE MANIZALES</t>
  </si>
  <si>
    <t>112</t>
  </si>
  <si>
    <t>ASISTENCIA ARTE Y CULTURA PARA TODOS EN MANIZALES</t>
  </si>
  <si>
    <t>109</t>
  </si>
  <si>
    <t>ACTUALIZACION SISTEMA CULTURAL DE INFORMACION DEL INSTITUTO DE CULTURA Y TURISMO DE MANIZALES</t>
  </si>
  <si>
    <t>110</t>
  </si>
  <si>
    <t>APOYO ECONÓMICO O EN ESPECIE PARA EL FORTALECIMIENTO DE LOS PROCESOS CULTURALES DEL MUNICIPIO DE MANIZALES</t>
  </si>
  <si>
    <t>107</t>
  </si>
  <si>
    <t>APOYO EMPRENDIMIENTO CULTURAL MANIZALES</t>
  </si>
  <si>
    <t>115</t>
  </si>
  <si>
    <t>FORTALECIMIENTO PROGRAMA CASAS DE LA CULTURA MANIZALES</t>
  </si>
  <si>
    <t>111</t>
  </si>
  <si>
    <t>FORMULACION PLAN DE CONSERVACION DEL ARCHIVO HISTORICO DE MANIZALES</t>
  </si>
  <si>
    <t>114</t>
  </si>
  <si>
    <t>FORTALECIMIENTO DE LA RED DE BIBLIOTECAS PÚBLICAS MANIZALES</t>
  </si>
  <si>
    <t>108</t>
  </si>
  <si>
    <t>APOYO EN LA PROMOCION DEL DESTINO TURISTICO MANIZALES</t>
  </si>
  <si>
    <t>116</t>
  </si>
  <si>
    <t>ADMINISTRACION DE LA RED DE ECOPARQUES DE LA CIUDAD DE MANIZALES</t>
  </si>
  <si>
    <t>Recursos economicos programados 2016</t>
  </si>
  <si>
    <t>RESULTADO</t>
  </si>
  <si>
    <t>OBSERVACIONES</t>
  </si>
  <si>
    <t>COD IND</t>
  </si>
  <si>
    <t>NOMBRE INDICADOR</t>
  </si>
  <si>
    <t>RESULTADO INDIVIDUAL INDICADORES</t>
  </si>
  <si>
    <t>PRUEBA</t>
  </si>
  <si>
    <t>PRESUPUESTO TOTAL</t>
  </si>
  <si>
    <t>PLA05</t>
  </si>
  <si>
    <t>Reglamentación Municipal de la Política Ambiental Municipal y desarrollo programático</t>
  </si>
  <si>
    <t>PLA02</t>
  </si>
  <si>
    <t>Desarrollo del 100% de los Proyectos a corto plazo de la Agenda Ambiental</t>
  </si>
  <si>
    <t>PLA12</t>
  </si>
  <si>
    <t>Implementar al 100% acciones de corto plazo para 4 PMA de áreas protegidas</t>
  </si>
  <si>
    <t>PLA08</t>
  </si>
  <si>
    <t>Delimitación de 200 ha fajas de retiro de cauces en el cuatrienio</t>
  </si>
  <si>
    <t>GOB33</t>
  </si>
  <si>
    <t xml:space="preserve"> Aumentar a 300 la capacidad de animales en el albergue</t>
  </si>
  <si>
    <t>GOB35</t>
  </si>
  <si>
    <t>Esterilización al 100% de los animales recibidos en el albergue con posibilidades de adopción</t>
  </si>
  <si>
    <t>OBR13</t>
  </si>
  <si>
    <t>OBR03</t>
  </si>
  <si>
    <t xml:space="preserve"> Instalación de 40 unidades de sistema sépticos por año, en la zona rural</t>
  </si>
  <si>
    <t>OBR06</t>
  </si>
  <si>
    <t>Cubrir el 60% del municipio con un plan de recuperación de residuos solidos reciclables en el cuatrienio</t>
  </si>
  <si>
    <t>GOC01</t>
  </si>
  <si>
    <t>Cobertura del 100% de los barrios estrato 1 a 4 y 100% de los corregimientos de visitas con la jornada “gobierno en la calle”</t>
  </si>
  <si>
    <t>DES11</t>
  </si>
  <si>
    <t>Acompañar 78 organizaciones prejuveniles y juveniles, por año</t>
  </si>
  <si>
    <t>DES13</t>
  </si>
  <si>
    <t>Vincular 2.000 mujeres por año, en procesos de participación sociales</t>
  </si>
  <si>
    <t>DES14</t>
  </si>
  <si>
    <t>Desarrollar un programa de inclusión y diversidad de género</t>
  </si>
  <si>
    <t>RUR01</t>
  </si>
  <si>
    <t>400 fincas en procesos de certificación en BPA</t>
  </si>
  <si>
    <t>RUR13</t>
  </si>
  <si>
    <t>Realizar 80 reuniones con instituciones para generar espacios de interacción de los diferentes actores del sector público y privado relacionados con la zona rural (20 por año)</t>
  </si>
  <si>
    <t>RUR16</t>
  </si>
  <si>
    <t>Realizar 20 actividades comunitarias para promover el interés por la conservación del entorno natural (5 por año)</t>
  </si>
  <si>
    <t>CUL20</t>
  </si>
  <si>
    <t>Plan de cultura ciudadana. diseñado y en ejecución</t>
  </si>
  <si>
    <t>DES10</t>
  </si>
  <si>
    <t>Vincular a 300 niños y niñas en procesos de participación social</t>
  </si>
  <si>
    <t>SER15</t>
  </si>
  <si>
    <t>Incrementar al 70% la integración de usuarios institucionales a la red de la administración central municipal</t>
  </si>
  <si>
    <t>SER08</t>
  </si>
  <si>
    <t>Implementar un sistema de información y Seguimiento para el 100% de la contratación del municipio</t>
  </si>
  <si>
    <t>SER12</t>
  </si>
  <si>
    <t>Actualización del 100% de equipos informáticos de la administración central municipal</t>
  </si>
  <si>
    <t>SER16</t>
  </si>
  <si>
    <t xml:space="preserve"> Incrementar al 50% la elaboración de tablas de valoración documental</t>
  </si>
  <si>
    <t>SER17</t>
  </si>
  <si>
    <t>100% de los procesos del SGI (Sistema de Gestión Integral) mantenidos y modernizados</t>
  </si>
  <si>
    <t>SER24</t>
  </si>
  <si>
    <t>Aumentar al 80% el porcentaje de funcionarios que participan en actividades de bienestar</t>
  </si>
  <si>
    <t>PLA19</t>
  </si>
  <si>
    <t>Atención del 100% de las consultas ciudadanas</t>
  </si>
  <si>
    <t>PLA20</t>
  </si>
  <si>
    <t>Poner en funcionamiento al 100% el sistema de información estadístico</t>
  </si>
  <si>
    <t>PLA23</t>
  </si>
  <si>
    <t>Atender el 100% de las solicitudes de revisión de predios</t>
  </si>
  <si>
    <t>PLA24</t>
  </si>
  <si>
    <t>Atender el 100% de las solicitudes al SISBEN – Sistema de Identificación de Beneficiarios de Programas Sociales</t>
  </si>
  <si>
    <t>PLA25</t>
  </si>
  <si>
    <t xml:space="preserve"> Crear y poner en funcionamiento el observatorio de políticas públicas</t>
  </si>
  <si>
    <t>PLA26</t>
  </si>
  <si>
    <t>Realizar 4 evaluaciones anuales sobre el estado de avance al cumplimiento de metas al Plan de Desarrollo</t>
  </si>
  <si>
    <t>TRA01</t>
  </si>
  <si>
    <t>Ampliación del sistema semafórico a 65 intersecciones semafóricas</t>
  </si>
  <si>
    <t>TRA03</t>
  </si>
  <si>
    <t>Cobertura de señalización del municipio en el 95%</t>
  </si>
  <si>
    <t>TRA10</t>
  </si>
  <si>
    <t>Optimizar el transporte público con la implementación del sistemas de gestión y control de flota</t>
  </si>
  <si>
    <t>TRA07</t>
  </si>
  <si>
    <t>Cumplir al 100% del plan de regulacion</t>
  </si>
  <si>
    <t>TRA11</t>
  </si>
  <si>
    <t>Cubrir el 100% de los establecimientos educativos con programas de formación en cultura ciudadana, desde la perspectiva del tránsito</t>
  </si>
  <si>
    <t>GOB01</t>
  </si>
  <si>
    <t>Realizar 288 operativos bio-sico-sociales por año (menores, habitantes de y en la calle y en situación en alto grado de excitación)</t>
  </si>
  <si>
    <t>GOB04</t>
  </si>
  <si>
    <t>Atender como mínimo 95 niños por año en el Centro de Atención Especializada</t>
  </si>
  <si>
    <t>GOB05</t>
  </si>
  <si>
    <t xml:space="preserve"> Realizar 160 campañas educativas</t>
  </si>
  <si>
    <t>GOB11</t>
  </si>
  <si>
    <t>Brindar asistencia humanitaria al 100% de la población que rinde declaración en el Centro Regional de Víctimas</t>
  </si>
  <si>
    <t>GOB13</t>
  </si>
  <si>
    <t>Realizar 700 operativos y patrullajes por año</t>
  </si>
  <si>
    <t>GOB28</t>
  </si>
  <si>
    <t>GOB10</t>
  </si>
  <si>
    <t>Realizar 8.000 intervenciones por año en violencia personal, familiar y social</t>
  </si>
  <si>
    <t>EDU18</t>
  </si>
  <si>
    <t>Realizar mantenimiento preventivo y correctivo a 30 plantas físicas oficiales por año</t>
  </si>
  <si>
    <t>DEP11</t>
  </si>
  <si>
    <t>Recuperar y Mantener en buen estado y en funcionamiento el 100% de los escenarios deportivos</t>
  </si>
  <si>
    <t>DES23</t>
  </si>
  <si>
    <t>Mantener y adecuar 16 sedes (4 por año)</t>
  </si>
  <si>
    <t>OBR19</t>
  </si>
  <si>
    <t>Realizar 1 alumbrado navideño, por año</t>
  </si>
  <si>
    <t>VIV02</t>
  </si>
  <si>
    <t>Construir 880 viviendas nuevas en el área urbana, en el cuatrienio</t>
  </si>
  <si>
    <t>OBR08</t>
  </si>
  <si>
    <t>Mantener y/o construir 50.000 metros cuadrados de vías urbanas en el cuatrienio</t>
  </si>
  <si>
    <t>PLA17</t>
  </si>
  <si>
    <t>Cinco (5) instrumentos normativos revisados</t>
  </si>
  <si>
    <t>OBR10</t>
  </si>
  <si>
    <t>Construir la fase 2 de la Avenida Colon</t>
  </si>
  <si>
    <t>TRA08</t>
  </si>
  <si>
    <t>Avanzar en la ejecución del plan de movilidad en el 20%</t>
  </si>
  <si>
    <t>TRA09</t>
  </si>
  <si>
    <t>Disponer de 9 rutas de acceso a centros de oferta de bienes y servicios públicos</t>
  </si>
  <si>
    <t>OBR12</t>
  </si>
  <si>
    <t>Mantenimiento y rehabilitación de 750.000 metros cuadrados de vías rurales, por año</t>
  </si>
  <si>
    <t>OBR14</t>
  </si>
  <si>
    <t>Ejecutar 150 obras de estabilidad y mitigación</t>
  </si>
  <si>
    <t>EDU01</t>
  </si>
  <si>
    <t xml:space="preserve">Atender integralmente en salud. nutrición. educación y protección social al 100% de los niños y niñas vinculados en el programa de cero a siempre </t>
  </si>
  <si>
    <t>EDU04</t>
  </si>
  <si>
    <t xml:space="preserve">Restablecer el modelo escuela nueva en 14  establecimientos educativos rurales </t>
  </si>
  <si>
    <t>EDU06</t>
  </si>
  <si>
    <t>Mejorar la calidad y eficiencia de la educación básica y media mediante la réplica del proyecto Escuela Activa Urbana en 11 establecimientos educativos oficiales</t>
  </si>
  <si>
    <t>EDU07</t>
  </si>
  <si>
    <t>Mantener la metodología de pequeños científicos en  18 establecimientos educativos desde su contexto.</t>
  </si>
  <si>
    <t>EDU08</t>
  </si>
  <si>
    <t xml:space="preserve">Fortalecer competencias comunicativas. lectoras. escritoras en los  35 establecimientos educativos con talleres literarios y dotación de bibliotecas escolares    </t>
  </si>
  <si>
    <t>EDU09</t>
  </si>
  <si>
    <t xml:space="preserve">Atender el 75% del personal educativo directivo. docente y administrativo que accede a programas de formación  </t>
  </si>
  <si>
    <t>EDU12</t>
  </si>
  <si>
    <t xml:space="preserve">Aplicar las pruebas Saber al 100% de establecimientos educativos </t>
  </si>
  <si>
    <t>EDU13</t>
  </si>
  <si>
    <t>Ejecución del 100% del componente de segunda lengua definido en el Plan Estratégico de Educación</t>
  </si>
  <si>
    <t>EDU14</t>
  </si>
  <si>
    <t>Implementar las competencias laborales como política educativa en 30 Instituciones educativas oficiales del municipio de Manizales</t>
  </si>
  <si>
    <t>EDU15</t>
  </si>
  <si>
    <t>Brindar conectividad de Internet al 100% de las sedes oficiales. por año</t>
  </si>
  <si>
    <t>EDU20</t>
  </si>
  <si>
    <t xml:space="preserve">Atender el 100% de la población escolar entre 5 y 16 años  que solicitan el acceso al sistema educativo del sector oficial </t>
  </si>
  <si>
    <t>EDU21</t>
  </si>
  <si>
    <t>Atender el 100% de las solicitudes de ingreso al sistema educativo de la población vulnerable  (desplazados. reinsertados. desmovilizados. hijos de héroes de guerra)</t>
  </si>
  <si>
    <t>SAL50</t>
  </si>
  <si>
    <t>Beneficiar con el servicio de restaurante escolar a 12.106 niños escolarizados por año</t>
  </si>
  <si>
    <t>EDU19</t>
  </si>
  <si>
    <t>Dotar de mobiliario y menaje de cocina al 50% de las instituciones educativas</t>
  </si>
  <si>
    <t>EDU25</t>
  </si>
  <si>
    <t>Beneficiar por año a 2.450  estudiantes del área rural con transporte</t>
  </si>
  <si>
    <t>EDU27</t>
  </si>
  <si>
    <t xml:space="preserve">Utilización del 100% de los sistemas de información suministrados por el Ministerio de Educación Nacional </t>
  </si>
  <si>
    <t>EDU29</t>
  </si>
  <si>
    <t>Una (1) estrategia de educación pública diseñada en gestión del riesgo implementada, que integre página WEB, boletines y redes sociales</t>
  </si>
  <si>
    <t>DES01</t>
  </si>
  <si>
    <t>Lograr 35% de dignatarios capacitados (población objetivo 2.300)</t>
  </si>
  <si>
    <t>DES03</t>
  </si>
  <si>
    <t>100% en la ejecución de la partida global de las JAL (de 756 millones)</t>
  </si>
  <si>
    <t>DES05</t>
  </si>
  <si>
    <t>Beneficiar a 250 artesanos, por año</t>
  </si>
  <si>
    <t>DES08</t>
  </si>
  <si>
    <t>Construir la política pública de familia para el municipio</t>
  </si>
  <si>
    <t>DES16</t>
  </si>
  <si>
    <t>Vincular 5.654 adultos mayores por año a procesos sociales</t>
  </si>
  <si>
    <t>DES17</t>
  </si>
  <si>
    <t>39 Tecnocentros en funcionamiento</t>
  </si>
  <si>
    <t>DES19</t>
  </si>
  <si>
    <t>Brindar acompañamiento familiar a 5.907 familias, por año en el programa Red Unidos</t>
  </si>
  <si>
    <t>DES21</t>
  </si>
  <si>
    <t>Atender el 100% de las familias inscritas en el programas de Familias en Acción</t>
  </si>
  <si>
    <t>CUL04</t>
  </si>
  <si>
    <t xml:space="preserve"> Número de apoyos artísticos brindados a la comunidad</t>
  </si>
  <si>
    <t>CUL06</t>
  </si>
  <si>
    <t>Apoyar 18 iniciativas culturales externas por año. en el área urbana</t>
  </si>
  <si>
    <t>CUL08</t>
  </si>
  <si>
    <t>Realizar 108 talleres de formación artística. por año en el área urbana</t>
  </si>
  <si>
    <t>CUL16</t>
  </si>
  <si>
    <t>Plan de conservación del archivo histórico. formulado y en ejecución</t>
  </si>
  <si>
    <t>CUL21</t>
  </si>
  <si>
    <t>Continuidad en la prestación del servicio en las 9 bibliotecas administradas por el Instituto de Cultura y Turismo</t>
  </si>
  <si>
    <t>TUR09</t>
  </si>
  <si>
    <t xml:space="preserve"> Incrementar a 15.000 en promedio anual los visitantes al parque benjamín López y en 25.000 promedio anual en el terminal de transportes en los PIT </t>
  </si>
  <si>
    <t>DES04</t>
  </si>
  <si>
    <t>Incrementar en un 10% el número de ingresos (accesos) a los centros integrales de servicios comunitarios por año. para un total de 810.784 ingresos en el cuatrienio</t>
  </si>
  <si>
    <t>CUL18</t>
  </si>
  <si>
    <t xml:space="preserve"> Diseñar e iniciar la ejecución de una agenda de recuperación del centro histórico del municipio</t>
  </si>
  <si>
    <t>CUL01</t>
  </si>
  <si>
    <t>Realizar 72 presentaciones anuales de la Banda Municipal en el área urbana (288 en el cuatrienio)</t>
  </si>
  <si>
    <t>TUR07</t>
  </si>
  <si>
    <t>Promover el ingreso a la Red de Ecoparques (Yarumos: 8.000, Bosque popular el prado: 800.000, Alcázares: 20.000 y Monumento a los Colonizadores: 110.000) por año</t>
  </si>
  <si>
    <t>UGR04</t>
  </si>
  <si>
    <t>Atender el 100% de emergencias reportadas a los organismos de socorro</t>
  </si>
  <si>
    <t>UGR01</t>
  </si>
  <si>
    <t>Un (1) sistema de monitoreo de amenazas y alerta ante amenazas operando</t>
  </si>
  <si>
    <t>UGR05</t>
  </si>
  <si>
    <t>Atender de manera temporal el 100% de las familias afectadas por desastres</t>
  </si>
  <si>
    <t>UGR07</t>
  </si>
  <si>
    <t>1 proceso, por año, de formación y capacitación del personal vinculado a los organismos de respuesta para la atención de desastres</t>
  </si>
  <si>
    <t>UGR02</t>
  </si>
  <si>
    <t>Reducir al 75% los asentamientos en condición de alto riesgo de desastres</t>
  </si>
  <si>
    <t>COM01</t>
  </si>
  <si>
    <t>2.000 millones gestionados en el cuatrienio</t>
  </si>
  <si>
    <t>COM05</t>
  </si>
  <si>
    <t>Fortalecer 200 empresas por año en el proceso de cadenas productivas</t>
  </si>
  <si>
    <t>COM18</t>
  </si>
  <si>
    <t>Ejecutar 2 Planes de Acción para el desarrollo de 2 sectores de alto impacto (BIOTECNOLOGÍA y TIC’s)</t>
  </si>
  <si>
    <t>SAL01</t>
  </si>
  <si>
    <t>Mantener coberturas de afiliación al Régimen Subsidiado superiores al 90%</t>
  </si>
  <si>
    <t>SAL34</t>
  </si>
  <si>
    <t>100% de  los eventos con potencial epidémico bajo vigilancia atendidos</t>
  </si>
  <si>
    <t>SAL03</t>
  </si>
  <si>
    <t>33.000 familias del área urbana de mayor vulnerabilidad. monitoreadas e intervenidas con la estrategia de Atención Primaria en Salud (APS)</t>
  </si>
  <si>
    <t>SAL06</t>
  </si>
  <si>
    <t>Mantener con acceso a tratamiento al 100%  de las mujeres con diagnóstico de cáncer de cuello uterino y mama</t>
  </si>
  <si>
    <t>SAL08</t>
  </si>
  <si>
    <t>Mantener  el porcentaje de Dientes Permanentes Presentes (DPP) a los 25 años. alcanzado en el 2011: 97.2%.</t>
  </si>
  <si>
    <t xml:space="preserve"> 100% de  los eventos con potencial epidémico bajo vigilancia atendidos</t>
  </si>
  <si>
    <t>SAL20</t>
  </si>
  <si>
    <t>Implementación de un modelo extramural de atención integral a la violencia intrafamiliar</t>
  </si>
  <si>
    <t>SAL22</t>
  </si>
  <si>
    <t>15.000 visitas de Inspección Vigilancia y Control a establecimientos de alto riesgo sanitario. para cada año en el area Urbana</t>
  </si>
  <si>
    <t>SAL30</t>
  </si>
  <si>
    <t>Número de niños menores de 1 año vacunados con 3 dosis de DPT superior  a 12.429 en el cuatrienio</t>
  </si>
  <si>
    <t>SAL13</t>
  </si>
  <si>
    <t xml:space="preserve">100%  de los programas de atención en salud de las ESE´s con evaluación del componente de calidad preferencialmente el manejo de hipertensión arterial y diabetes mellitus. </t>
  </si>
  <si>
    <t>SAL14</t>
  </si>
  <si>
    <t>100% de las ESE’s con planes de desarrollo institucional aprobados y acuerdos de gestión gerencial. monitoreados por sus Juntas Directivas</t>
  </si>
  <si>
    <t>SAL40</t>
  </si>
  <si>
    <t>Capacitación al 100% de las organizaciones sociales en los componentes de promoción social  (20 redes de participación capacitadas por año)</t>
  </si>
  <si>
    <t>SAL41</t>
  </si>
  <si>
    <t>Mantener activo  un modelo de atención para el cuidado integral en la discapacidad de mayor prevalencia</t>
  </si>
  <si>
    <t>SAL43</t>
  </si>
  <si>
    <t>100 empresas e instituciones vinculadas a la estrategia de entornos laborales saludables activa</t>
  </si>
  <si>
    <t>Porcentaje de grupos intervenidos</t>
  </si>
  <si>
    <t>157.5</t>
  </si>
  <si>
    <t>70.28</t>
  </si>
  <si>
    <t>84.5</t>
  </si>
  <si>
    <t>0.8</t>
  </si>
  <si>
    <t>No hay forma de obtener una medición certera de indicadores de producto, ya que los indicadorres del Plan de Desarrollo cargados y alimentados corresponden al Plan de desarrollo vigente, hasta tanto no se apruebe por parte del Concejo el nuevo Plan de Desarrollo del Gobierno actual 24/abril/2015</t>
  </si>
  <si>
    <t>Recursos economicos ejecutados II TRIMESTRE (acumulado)</t>
  </si>
  <si>
    <t>Recursos economicos programados II TRIMESTRE</t>
  </si>
  <si>
    <t>Cumplimiento de indicadores programado II TRIMESTRE</t>
  </si>
  <si>
    <t>Cumplimiento de indicadores obtenido II TRIMESTRE</t>
  </si>
  <si>
    <t>028</t>
  </si>
  <si>
    <t>FORMACION EN ASPECTOS LUDICO - RECREATIVOS PARA ADULTOS MAYORES DE MANIZALES</t>
  </si>
  <si>
    <t>062</t>
  </si>
  <si>
    <t>MEJORAMIENTO DE LAS ACCIONES DE PROMOCION DE LA SALUD Y PREVENCION DE LA ENFERMEDAD EN LAS UNIVERSIDADES E INSTITUTOS TÉCNICOS DE MANIZALES</t>
  </si>
  <si>
    <t>069</t>
  </si>
  <si>
    <t>DESARROLLO DEL PROGRAMA DE ATENCIÓN  MATERNA-PERINATAL DEL MUNICIPIO DE MANIZALES</t>
  </si>
  <si>
    <t>FORTALECIMIENTO ACCESO AL ASEGURAMIENTO A TRAVES DE LA AFILIACION AL REGIMEN SUBSIDIADO</t>
  </si>
  <si>
    <t>068</t>
  </si>
  <si>
    <t>PREVENCION. PROTECCION. ATENCION. ASISTENCIA Y REPARACION A VICTIMAS Y DESPLAZADOS EN MANIZALES</t>
  </si>
  <si>
    <t>Recursos economicos programados III TRIMESTRE</t>
  </si>
  <si>
    <t>Recursos economicos ejecutados III TRIMESTRE (acumulado)</t>
  </si>
  <si>
    <t>LLAVE CONCAT</t>
  </si>
  <si>
    <t>041</t>
  </si>
  <si>
    <t>LLAVE SEC</t>
  </si>
  <si>
    <t>MED</t>
  </si>
  <si>
    <t>ALC</t>
  </si>
  <si>
    <t>SAD</t>
  </si>
  <si>
    <t>PLA</t>
  </si>
  <si>
    <t>TTO</t>
  </si>
  <si>
    <t>GOB</t>
  </si>
  <si>
    <t>HAC</t>
  </si>
  <si>
    <t>OPP</t>
  </si>
  <si>
    <t>EDU</t>
  </si>
  <si>
    <t>SOC</t>
  </si>
  <si>
    <t>UGR</t>
  </si>
  <si>
    <t>STC</t>
  </si>
  <si>
    <t>DEP</t>
  </si>
  <si>
    <t>SAL</t>
  </si>
  <si>
    <t>MAESTRO DE GASTOS</t>
  </si>
  <si>
    <t>050</t>
  </si>
  <si>
    <t>Cumplimiento de indicadores programado IV TRIMESTRE</t>
  </si>
  <si>
    <t>Cumplimiento de indicadores obtenido IV TRIMESTRE</t>
  </si>
  <si>
    <t>Recursos economicos ejecutados IV TRIMESTRE (acumulado)</t>
  </si>
  <si>
    <t>Recursos economicos programados IV TRIMESTRE (acumulado)</t>
  </si>
  <si>
    <t>CENCOS</t>
  </si>
  <si>
    <t>AMPLIACION. OPERACIÓN Y MANTENIMIENTO DE LA RED DE ESTACIONES METEOROLOGICAS DEL MUNICIPIO DE MANIZALES</t>
  </si>
  <si>
    <t>O</t>
  </si>
  <si>
    <t>FORTALECIMIENTO SISTEMA DE VIGILANCIA EPIDEMIOLÓGICA DE MANIZALES MANIZALES, CALDAS, OCCIDENTE</t>
  </si>
  <si>
    <t xml:space="preserve">PREVENCION DEL DELITO EN EL MUNICIPIO DE MANIZALES </t>
  </si>
  <si>
    <t>CONSERVACION DEL PATRIMONIO CULTURAL MANIZALES</t>
  </si>
  <si>
    <t>CONSTRUCCION DE LA TERCERA ETAPA DEL CENTRO COMUNITARIO BATUTA CALDAS</t>
  </si>
  <si>
    <t>ATENCION A FAUNA DOMESTICA EN CONDICION DE VULNERABILIDAD</t>
  </si>
  <si>
    <t>RECUPERACION DEL ESPACIO PUBLICO PARA UNA CIUDAD SOSTENIBLE</t>
  </si>
  <si>
    <t>ADECUACION MANEJO Y APROVECHAMIENTO DE RESIDUOS SOLIDOS E INCLUSION DE RECUPERADORES AMBIENTALES</t>
  </si>
  <si>
    <t>MANTENIMIENTO DE PARQUES ZONAS VERDES Y FORTALECIMIENTO DE LA RED DE ECOPARQUES MANIZALES</t>
  </si>
  <si>
    <t>APOYO, FORTALECIMIENTO, OPERACION, COORDINACION, SOPORTE Y APROVISIONAMIENTO DEL SISTEMA DE MANIZALES EN BICI.</t>
  </si>
  <si>
    <t>RESTAURACION, CONOCIMIENTO Y EDUCACIÓN PARA EL DESARROLLO AMBIENTAL</t>
  </si>
  <si>
    <t>MEJORAMIENTO DE LA CORBERTURA DE SERVICIOS BASICOS EN ACUEDUCTO Y ALCANTARILLADO</t>
  </si>
  <si>
    <t>ADMINISTRACION DEL SISTEMA DE CALIDAD, DE LA URNA DE CRISTAL Y EL ARCHIVO MUNICIPAL DE MANIZALES</t>
  </si>
  <si>
    <t>DESARROLLO DE ESTRATEGIA GOBIERNO EN LINEA MANIZALES</t>
  </si>
  <si>
    <t>046</t>
  </si>
  <si>
    <t>RENOVACION DE LA PLATAFORMA TECNOLOGIA DE LA ADMINISTRACION CENTRAL MUNICIPAL DE MANIZALES</t>
  </si>
  <si>
    <t>DESARROLLO PROGRAMA DE BIENESTAR SOCIAL, SEGURIDAD Y SALUD EN EL TRABAJO Y FORMACION Y CAPACITACION MANIZALES</t>
  </si>
  <si>
    <t>FORMULACION Y PLANIFICACION PARA EL DESARROLLO Y LA INTEGRACION REGIONAL, MANIZALES, CALDAS</t>
  </si>
  <si>
    <t>FORMULACION DEL PLAN ESPECIAL DE MANEJO Y PROTECCION PARA EL CONJUNTO DE INMUEBLES DE ARQUITECTURA REPUBLICANA DE MANIZALES</t>
  </si>
  <si>
    <t>APLICACION DE LA METODOLOGIA DE ESTRATIFICACION EN LA CIUDAD DE MANIZALES</t>
  </si>
  <si>
    <t>094</t>
  </si>
  <si>
    <t>IDENTIFICACION DE POTENCIALES BENEFICIARIOS DE LOS PROGRAMAS SOCIALES DE MANIZALES</t>
  </si>
  <si>
    <t xml:space="preserve">IMPLEMENTACIÓN SISTEMA INFORMACIÓN INTEGRAL PARA SEGUIMIENTO, EVALUACIÓN Y MONITOREO DE POLITICAS PUBLICAS, PROYECTOS INVERSION E INSTRUMENTOS  DE PLANIFICACION </t>
  </si>
  <si>
    <t>CONSOLIDACION DEL CENTRO DE  INFORMACION ESTADISTICO Y GEOGRAFICO.</t>
  </si>
  <si>
    <t xml:space="preserve">DESARROLLO DE INSTRUMENTOS DE PLANIFICACIÓN, GESTIÓN,  Y FINANCIACION DEL MUNICIPIO DE MANIZALES </t>
  </si>
  <si>
    <t>FORMULACION DEL PROYECTO DE ACUERDO CON LA REVISION GENERAL DEL POT DE MANIZALES</t>
  </si>
  <si>
    <t>FORTALECIMENTO DEL CONTROL FISICO URBANISTICO DE MANIZALES</t>
  </si>
  <si>
    <t>FORTALECIMIENTO DEL SISTEMA SEMAFORICO EN LA CIUDAD DE MANIZALES</t>
  </si>
  <si>
    <t>CONTROL Y REGULACION DEL TRANSITO Y EL TRANSPORTE EN EL MUNICIPIO DE MANIZALES</t>
  </si>
  <si>
    <t>FORMACION CIUDADANA BAJO LA PERSPECTIVA DEL TRANSITO EN LA CIUDAD DE MANIZALES</t>
  </si>
  <si>
    <t>IMPLEMENTACION DEL SISTEMA ESTRATEGICO DE TRANSPORTE PUBLICO COLECTIVO SETP MANIZALES</t>
  </si>
  <si>
    <t>DEMARCACION Y SEÑALIZACION VIAL EN EL MUNICIPIO DE MANIZALES</t>
  </si>
  <si>
    <t>FORTALECIMIENTO DE ESPACIOS PARA LA PROMOCION Y GARANTIA DE LOS DERECHOS DE LA NIÑEZ EN EL MUNICIPIO DE MANIZALES</t>
  </si>
  <si>
    <t>PREVENCIÓN, PROTECCIÓN, ATENCIÓN , ASISTENCIA Y REPARACION A VICTIMAS Y DESPLAZADOS EN EL MUNICIPIO DE MANIZALES</t>
  </si>
  <si>
    <t>APOYO SEGURIDAD Y CONVIVIENCIA CIUDADANA</t>
  </si>
  <si>
    <t>REPARACION INTEGRAL DEL CIUDADANO HABITANTE DE LA CALLE</t>
  </si>
  <si>
    <t>074</t>
  </si>
  <si>
    <t>FORTALECIMIENTO DE LA CULTURA CIUDADANA E INTERVENCION SOCIAL</t>
  </si>
  <si>
    <t>CONSTRUCCIÓN OBRAS DE MITIGACION DE RIESGO, MANTENIMIENTO Y CAPACITACION A LA COMUNIDAD EN LADERAS DE PROTECCION MANIZALES</t>
  </si>
  <si>
    <t>2016170010103</t>
  </si>
  <si>
    <t>MANTENIMIENTO. ADECUACION Y DOTACION A SEDES  INSTITUCIONALES. SOCIALES Y COMUNITARIAS DE MANIZALES</t>
  </si>
  <si>
    <t>CONSTRUCCIÓN FASE III AV MARCELINO PALACIO ANTIGUA "AVENIDA COLÓN". MANIZALES</t>
  </si>
  <si>
    <t>CONSTRUCCIÓN VIAS, ANDENES Y ESPACIO PÚBLICO MANIZALES, CALDAS, OCCIDENTE</t>
  </si>
  <si>
    <t>MANTENIMIENTO PERIÓDICO Y RUTINARIO DE VÍAS RURALES DE ORDEN MUNICIPAL MANIZALES</t>
  </si>
  <si>
    <t>INSTALACIÓN ALUMBRADO NAVIDEÑO MANIZALES</t>
  </si>
  <si>
    <t>SANEAMIENTO CUENCA RIO CHINCHINA MANIZALES Y VILLAMARIA</t>
  </si>
  <si>
    <t xml:space="preserve"> DESARROLLO DE PROGRAMAS HABITACIONALES PARA POBLACIÓN VULNERABLE DEL MUNICIPIO DE MANIZALES</t>
  </si>
  <si>
    <t>2016170010001</t>
  </si>
  <si>
    <t>FORTALECIMIENTO DE LA ATENCIÓN A LA PRIMERA INFANCIA DEL MUNICIPIO DE MANIZALES</t>
  </si>
  <si>
    <t>MEJORAMIENTO DE LOS RESULTADOS EN PRUEBAS SABER DE LOS ESTUDIANTES DE LAS INSTITUCIONES EDUCATIVAS OFICIALES</t>
  </si>
  <si>
    <t>FORMACION A DIRECTIVOS DOCENTES Y DOCENTES DEL SECTOR OFICIAL DEL MUNICIPO DE MANIZALES</t>
  </si>
  <si>
    <t>MEJORAMIENTO DE LAS ESCUELAS FAMILIARES EN LAS INSTITUCIONES EDUCATIVAS OFICIALES DE MANIZALES</t>
  </si>
  <si>
    <t>APOYO INCLUSION DE POBLACIONES CON CAPACIDADES EDUCATIVAS DIVERSAS DE MANIZALES</t>
  </si>
  <si>
    <t>ADMINISTRACION DEL PROGRAMA DE ALIMENTACION ESCOLAR PARA LAS INSTITUCIONES EDUCATIVAS OFICIALES DEL MUNICIPIO DE MANIZALES</t>
  </si>
  <si>
    <t>SERVICIO DE TRANSPORTE ESCOLAR FOCALIZADO PARA ESTUDIANTES DE LAS INSTITUCIONES EDUCATIVAS OFICIALES DE MANIZALES</t>
  </si>
  <si>
    <t>RENOVACION EN LAS TECNOLOGIAS DE LA INFORMACIÓN Y LAS COMUNICACIONES DE LAS INSTITUCIONES EDUCATIVAS OFICIALES DEL MUNICIPIO DE MANIZALES</t>
  </si>
  <si>
    <t>FORTALECIMIENTO DEL SERVICIO EDUCATIVO EN EL MUNICIPIO DE MANIZALES</t>
  </si>
  <si>
    <t>SUMINISTRO DE DOTACION ESCOLAR EN LOS ESTABLECIMIENTOS EDUCATIVOS DEL MUNICIPIO DE MANIZALES</t>
  </si>
  <si>
    <t>FORTALECIMIENTO DE LOS PROCESOS DE LA SECRETARIA DE EDUCACION DEL MUNICIPIO DE MANIZALES</t>
  </si>
  <si>
    <t>MANTENIMIENTO, ADECUACIÓN, AMPLIACION Y CONSTRUCCION DE PLANTAS FISICAS DE LAS INSTITUCIONES EDUCATIVAS DEL SECTOR OFICIAL DE MANIZALES</t>
  </si>
  <si>
    <t>FORTALECIMIENTO DE LAS COMPETENCIAS BASICAS LABORALES Y/O PROFESIONALES EN LOS ESTUDIANTES DE LA EDUCACION MEDIA</t>
  </si>
  <si>
    <t>SECRETARIA DE   LA   MUJER</t>
  </si>
  <si>
    <t>MUJ</t>
  </si>
  <si>
    <t>IMPLEMENTACION  DE ESPACIOS PARTICIPATIVOS E INCLUYENTES PARA LA COMUNIDAD LGTBI</t>
  </si>
  <si>
    <t>IMPLEMENTACION DE PROCESOS DE MOVILIZACIÓN, ORGANIZACIÓN E INSLUSIÓN SOCIAL Y LABORAL PARA MUJERES DEL MUNICIPIO DE MANIZALES.</t>
  </si>
  <si>
    <t>IMPLEMENTACION DE ESTRATEGIAS DE INTERVENCION CON LA POBLACION ETNICA DE MANIZALES</t>
  </si>
  <si>
    <t>042</t>
  </si>
  <si>
    <t>FORTALECIMIENTO A LA PRODUCTIVIDAD Y COMPETITIVIDAD PARA UN CRECIMIENTO ECONOMICO SOSTENIBLE DEL MUNICIPO DE MANIZALES</t>
  </si>
  <si>
    <t>ASISTENCIA INTEGRAL AL CIUDADANO EN MANIZALES PARA LA CONSTRUCCION DE PAZ</t>
  </si>
  <si>
    <t>FORTALECIMIENTO Y MEJORAMIENTO DE LAS CAPACIDADES SOCIALES DE LA POBLACION RURAL ASI COMO EL COMPONENTE AMBIENTAL DE LA ZONA RURAL DE MANIZALES</t>
  </si>
  <si>
    <t>MEJORAMIENTO DE LA COMPETITIVIDAD DE LOS PRODUCTORES AGROPECUARIOS DEL SECTOR RURAL DE MANIZALES</t>
  </si>
  <si>
    <t>ASISTENCIA INTEGRAL A PERSONAS MAYORES EN CONDICION DE VULNERABILIDAD DE MANIZALES</t>
  </si>
  <si>
    <t>FORTALECIMIENTO DE LOS CENTROS VIDA DE MANIZALES</t>
  </si>
  <si>
    <t>DESARROLLO DE ACTIVIDADES LUDICO RECREATIVAS Y FORMATIVAS CON ADULTOS MAYORES DE MANIZALES</t>
  </si>
  <si>
    <t>IMPLEMENTACION DE PROCESOS SOCIALES CON LAS FAMILIAS  DE MANIZALES</t>
  </si>
  <si>
    <t>FORTALECIMIENTO DE LAS ESTRATEGIAS DE SUPERACION DE LA POBREZA EN MANIZALES</t>
  </si>
  <si>
    <t>SERVICIO FUNERARIO PARA LA POBLACION  VULNERABLE DE MANIZALES</t>
  </si>
  <si>
    <t>IMPLEMENTACION DE LOS PROCESOS DE FORMACION Y COMERCIALIZACION DE PRODUCTOS DE ARTESANOS Y UNIDADES EMPRESARIALES DE MANIZALES</t>
  </si>
  <si>
    <t>FORTALECIMIENTO DE PROCESOS DE ACCESO A TECNOLOGIAS DE INFORMACION Y COMUNICACIÓN EN MANIZALES</t>
  </si>
  <si>
    <t>FORTALECIMIENTO DE LOS PROCESOS SOCIALES EN LOS CENTROS INTEGRALES DE SERVICIOS COMUNITARIOS DE MANIZALES</t>
  </si>
  <si>
    <t>DESARROLLO DE PROYECTOS PRESENTADOS POR LAS JAL DE MANIZALES</t>
  </si>
  <si>
    <t>FORTALECIMIENTO DEL LIDERAZGO Y LA PARTICIPACION COMUNITARIA EN MANIZALES</t>
  </si>
  <si>
    <t>IMPLEMENTACION DE PROCESOS DE INSERCION SOCIAL Y LABORAL A PERSONAS CON DISCAPACIDAD Y SUS FAMILIAS EN LA CIUDAD DE MANIZALES</t>
  </si>
  <si>
    <t>FORTALECIMIENTO DE LOS PROCESOS DE CIUDADANIA JUVENIL EN EL MUNICIPIO DE MANIZALES</t>
  </si>
  <si>
    <t>087</t>
  </si>
  <si>
    <t>ESTUDIOS PARA CONSOLIDAR LA GOBERNABILIDAD, EL TRABAJO INTERINSTITUCIONAL Y LA GESTION FINANCIERA  DEL RIESGO</t>
  </si>
  <si>
    <t>ESTUDIOS PARA MEJORAR EL CONOCIMIENTO, LA COMUNICACION, LA PARTICIPACION CIUDADANA Y LA EDUCACION EN GESTION DEL RIESGO</t>
  </si>
  <si>
    <t>ESTUDIO PARA MEJORAR LA CAPACIDAD DE RESPUESTA Y DE RECUPERACION ANTE LA OCURRENCIA DE UNA EMERGENCIA O DESASTRES</t>
  </si>
  <si>
    <t>DESARROLLO DE MANIZALES EN EL CONTEXTO INTERNACIONAL</t>
  </si>
  <si>
    <t>043</t>
  </si>
  <si>
    <t>FORTALECIMENTO DE MANIZALES COMO ECOSISTEMA DE CIENCIA, TECNOLOGÍA, INNOVACIÓN  E INVESTIGACION APLICADA.</t>
  </si>
  <si>
    <t>2016170010034</t>
  </si>
  <si>
    <t>FORTALECIMIENTO DEL DEPORTE, LA RECREACIÓN Y LA EDUCACIÓN FÍSICA EN EL MUNICIPIO DE MANIZALES</t>
  </si>
  <si>
    <t>2016170010035</t>
  </si>
  <si>
    <t>MEJORAMIENTO, CONSTRUCCION, MANTENIMIENTO Y ADECUACION DE ESCENARIOS DEPORTIVOS DE MANIZALES</t>
  </si>
  <si>
    <t>FORTALECIMIENTO, INSPECCION, VIGILANCIA Y CONTROL EN SALUD AMBIENTAL EN MANIZALES</t>
  </si>
  <si>
    <t>IMPLEMENTACION DE ESTRATEGIAS DE PROMOCION, PREVENCIÓN, ATENCIÓN, REHABILITACION Y ENFERMEDADES CRONICAS NO TRANSMISIBLES</t>
  </si>
  <si>
    <t>SERVICIO DE PROMOCION DE LA CONVIVENCIA Y LA SALUD MENTAL, PREVENCION DE TRANSTORNOS MENTALES Y VIOLENCIAS</t>
  </si>
  <si>
    <t>051</t>
  </si>
  <si>
    <t>FORTALECIMIENTO DEL PROGRAMA DE SEGURIDAD ALIMENTARIA Y NUTRICIONAL EN POBLACIONES VULNERABLES EN EL MUNICIPIO DE MANIZALES</t>
  </si>
  <si>
    <t>MANTENIMIENTO DE LAS CONDICIONES RELACIONADAS CON LA SEXUALIDAD, DERECHOS SEXUALES Y REPRODUCTIVOS DE LA POBLACION</t>
  </si>
  <si>
    <t>MEJORAMIENTO AL ACCESO DE LA POBLACION VULNERABLE A LAS ACCIONES DE PREVENCION Y CONTROL DE LAS ENFERMEDADES TRANSMISIBLES</t>
  </si>
  <si>
    <t>FORTALECIMIENTO RED LOCAL DE URGENCIAS</t>
  </si>
  <si>
    <t>DESARROLLO DE ACCIONES PARA LA PREVENCION DE EVENTOS OCUPACIONALES DE MANIZALES</t>
  </si>
  <si>
    <t>056</t>
  </si>
  <si>
    <t>DESARROLLO DE UN PROGRAMA DE ATENCIÓN INTEGRAL EN SALUD (PSICOSOCIAL) EN EL MARCO DEL ENVEJECIMIENTO Y VEJEZ Y LA POBLACIÓN VICTIMA DE MANIZALES</t>
  </si>
  <si>
    <t>FORTALECIMIENTO DEL PROGRAMA DE PRIMERA INFANCIA Y ATENCION INTEGRAL A LAS ENFERMEDADES PRAVALENTES DE LA INFANCIA</t>
  </si>
  <si>
    <t>DESARROLLO DE  ACCIONES DE PREVENCION Y APOYO A LA DISCAPACIDAD EN MANIZALES</t>
  </si>
  <si>
    <t>FORTALECIMIENTO SISTEMA DE INFORMACION INTEGRADO EN SALUD DE MANIZALES</t>
  </si>
  <si>
    <t>060</t>
  </si>
  <si>
    <t xml:space="preserve">FORTALECIMIENTO VIGILANCIA EPIDEMIOLOGICA LOCAL EN EL MARCO DE LA AUTORIDAD SANITARIA DEL PLAN DECENAL DE SALUD </t>
  </si>
  <si>
    <t>FORTALECIMIENTO DE LAS INSTANCIAS DE PARTICIPACION SOCIAL EN SALUD DEL MUNICIPIO DE MANIZALES</t>
  </si>
  <si>
    <t>FORTALECIMIENTO DE SISTEMA OBLIGATORIO DE GARANTIA DE CALIDAD EN LA PRESTACION DE SERVICIOS DE SALUD</t>
  </si>
  <si>
    <t>FORTALECIMIENTO DEL ASEGURAMIENTO DE LA POBLACION POBRE Y VULNERABLE DE MANIZALES</t>
  </si>
  <si>
    <t>MANTENIMIENTO DE LA SOSTENIBILIDAD DE LA OFERTA DE SERVICIOS DE SALUD DE BAJA COMPLEJIDAD EN EL MUNICIPIO DE MANIZALES</t>
  </si>
  <si>
    <t>IMPLEMENTACION DE LA ESTRATEGIA DE ATENCION PRIMARIA EN SALUD  MANIZALES</t>
  </si>
  <si>
    <t>080</t>
  </si>
  <si>
    <t>086</t>
  </si>
  <si>
    <t>MAEGAS 2017</t>
  </si>
  <si>
    <t>FORTALECIMIENTO DIÁLOGOS PARA MAS OPORTUNIDADES</t>
  </si>
  <si>
    <t>DALE UN CLICK A LA RUTINA</t>
  </si>
  <si>
    <t>BUENAS NOCHES</t>
  </si>
  <si>
    <t>201617010133</t>
  </si>
  <si>
    <t>SANEAMIENTO , ACTUALIZACIÓN, CONTROL Y SISTEMATIZACIÓN DE LOS BIENES INMUEBLES DEL MUNICIPIO</t>
  </si>
  <si>
    <t>201617010134</t>
  </si>
  <si>
    <t>SOPORTE MANTENIMIENTO Y ACTUALIZACIÓN DE LA PLATAFORMA DE INFORMACIÓN FINANCIERA</t>
  </si>
  <si>
    <t>201617010135</t>
  </si>
  <si>
    <t>CONCURRENCIA PASIVO PENSIONAL SECTOR SALUD</t>
  </si>
  <si>
    <t>201617010136</t>
  </si>
  <si>
    <t>FORTALECIMIENTO A LA GESTION DE LAS RENTAS MUNICIPALES</t>
  </si>
  <si>
    <t>Recursos económicos programados 2017</t>
  </si>
  <si>
    <t>IMPLEMENTACION DE LA ESTRATEGIA DE INFORMACION Y COMUNICACIÓN PUBLICA PARA EL POSICIONAMIENTO DEL MUNICIPIO DE MANIZALES</t>
  </si>
  <si>
    <t>CONSERVACION Y PROTECCION DEL PAISAJE CULTURAL CAFETERO DE MANIZALES</t>
  </si>
  <si>
    <t>2016170010076</t>
  </si>
  <si>
    <t>DIFUSION PROTECCION Y PROMOCION DE LA DIVERSIDAD CULTURAL DE MANIZALES</t>
  </si>
  <si>
    <t>2016170010077</t>
  </si>
  <si>
    <t>APOYO A LOS EMPRENDEDORES CULTURALES DEL MUNICIPIO DE MANIZALES</t>
  </si>
  <si>
    <t>APOYO A INICIATIVA CULTURALES DE INTERES PUBLICO EN MANIZALES</t>
  </si>
  <si>
    <t>FORTALECIMIENTO ARCHIVO HISTORICO DE MANIZALES</t>
  </si>
  <si>
    <t>SERVICIO DE ARTE Y CULTURA PARA TODOS EN MANIZALES</t>
  </si>
  <si>
    <t>FORTALECIMIENTO DEL PROYECTO CASAS DE LA CULTURA DE MANIZALES</t>
  </si>
  <si>
    <t>SERVICIO Y ADMINISTRACION DE LA BANDA MUNICIPAL DE MANIZALES</t>
  </si>
  <si>
    <t xml:space="preserve">
FORTALECIMIENTO DE LA RED DE BIBLIOTECAS DE MANIZALES</t>
  </si>
  <si>
    <t>ADMINSTRACION FORTALECIMIENTO DE LA RED DE ECOPARQUES DE MANIZALES</t>
  </si>
  <si>
    <t>APOYO PROYECTAR LA CIUDAD A TRAVES DEL FORTALECIMIENTO DEL PRODUCTO TURISTICO, CUALIFICANDO Y MEJORANDO SUS ATRACTIVOS.</t>
  </si>
  <si>
    <t xml:space="preserve"> FORTALECIMIENTO Y DOTACIÓN DE LA INFRAESTRUCTURA CULTURAL PARA LAS ARTES ESCENICAS PÚBLICA , PRIVADA Y MIXTA  EN EL MUNICIPIO DE MANIZALES</t>
  </si>
  <si>
    <t>FORTALECIMIENTO DEL MACROPROYECTO SAN JOSE</t>
  </si>
  <si>
    <t>CONSTRUCCION TERCERA ETAPA CENTRO CUMUNITARIO BATUTA, MANIZALES.</t>
  </si>
  <si>
    <t>DESARROLLO ACCIONES PARA REDUCCIÓN DE VÍCTIMAS FATALES EN ACCIDENTES DE TRÁNSITO EN INTERSECCIONES Y CORREDORES VIALES FASE II MANIZALES</t>
  </si>
  <si>
    <t>Recursos económicos programados III TRIMESTRE</t>
  </si>
  <si>
    <t>Recursos económicos ejecutados III TRIMESTRE (acumulado)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</si>
</sst>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[$$-240A]\ * #,##0_);_([$$-240A]\ * \(#,##0\);_([$$-240A]\ * &quot;-&quot;??_);_(@_)"/>
    <numFmt numFmtId="166" formatCode="_(* #,##0_);_(* \(#,##0\);_(* &quot;-&quot;??_);_(@_)"/>
    <numFmt numFmtId="168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EBA77"/>
        <bgColor indexed="64"/>
      </patternFill>
    </fill>
    <fill>
      <patternFill patternType="solid">
        <fgColor rgb="FFDC92C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0" fontId="2" fillId="0" borderId="0"/>
    <xf numFmtId="0" fontId="6" fillId="0" borderId="0"/>
    <xf numFmtId="0" fontId="8" fillId="0" borderId="0"/>
    <xf numFmtId="164" fontId="9" fillId="0" borderId="0" applyFont="0" applyFill="0" applyBorder="0" applyAlignment="0" applyProtection="0"/>
    <xf numFmtId="0" fontId="2" fillId="0" borderId="0"/>
  </cellStyleXfs>
  <cellXfs count="208">
    <xf numFmtId="0" fontId="0" fillId="0" borderId="0" xfId="0"/>
    <xf numFmtId="0" fontId="5" fillId="3" borderId="1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" fontId="5" fillId="0" borderId="9" xfId="2" applyNumberFormat="1" applyFont="1" applyFill="1" applyBorder="1" applyAlignment="1">
      <alignment horizontal="center" vertical="center" wrapText="1"/>
    </xf>
    <xf numFmtId="0" fontId="5" fillId="0" borderId="10" xfId="2" applyNumberFormat="1" applyFont="1" applyFill="1" applyBorder="1" applyAlignment="1">
      <alignment horizontal="center" vertical="center" wrapText="1"/>
    </xf>
    <xf numFmtId="1" fontId="5" fillId="0" borderId="9" xfId="3" applyNumberFormat="1" applyFont="1" applyFill="1" applyBorder="1" applyAlignment="1">
      <alignment horizontal="center" vertical="center" wrapText="1"/>
    </xf>
    <xf numFmtId="0" fontId="5" fillId="0" borderId="10" xfId="3" applyNumberFormat="1" applyFont="1" applyFill="1" applyBorder="1" applyAlignment="1">
      <alignment horizontal="center" vertical="center" wrapText="1"/>
    </xf>
    <xf numFmtId="0" fontId="5" fillId="0" borderId="11" xfId="3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3" fontId="5" fillId="6" borderId="3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165" fontId="5" fillId="6" borderId="3" xfId="2" applyNumberFormat="1" applyFont="1" applyFill="1" applyBorder="1" applyAlignment="1">
      <alignment horizontal="center" vertical="center" wrapText="1"/>
    </xf>
    <xf numFmtId="0" fontId="5" fillId="13" borderId="3" xfId="2" applyFont="1" applyFill="1" applyBorder="1" applyAlignment="1">
      <alignment horizontal="center" vertical="center" wrapText="1"/>
    </xf>
    <xf numFmtId="0" fontId="5" fillId="13" borderId="13" xfId="2" applyFont="1" applyFill="1" applyBorder="1" applyAlignment="1">
      <alignment horizontal="center" vertical="center" wrapText="1"/>
    </xf>
    <xf numFmtId="0" fontId="0" fillId="2" borderId="0" xfId="0" applyFill="1"/>
    <xf numFmtId="1" fontId="5" fillId="0" borderId="10" xfId="0" quotePrefix="1" applyNumberFormat="1" applyFont="1" applyFill="1" applyBorder="1" applyAlignment="1">
      <alignment horizontal="center" vertical="center" wrapText="1"/>
    </xf>
    <xf numFmtId="0" fontId="0" fillId="0" borderId="0" xfId="0" applyFill="1"/>
    <xf numFmtId="3" fontId="1" fillId="0" borderId="0" xfId="0" applyNumberFormat="1" applyFont="1" applyAlignment="1">
      <alignment horizontal="center" vertical="center"/>
    </xf>
    <xf numFmtId="0" fontId="1" fillId="0" borderId="0" xfId="0" applyFont="1"/>
    <xf numFmtId="9" fontId="1" fillId="0" borderId="0" xfId="0" applyNumberFormat="1" applyFont="1" applyAlignment="1">
      <alignment horizontal="center" vertical="center"/>
    </xf>
    <xf numFmtId="1" fontId="5" fillId="0" borderId="4" xfId="3" applyNumberFormat="1" applyFont="1" applyFill="1" applyBorder="1" applyAlignment="1">
      <alignment horizontal="center" vertical="center" wrapText="1"/>
    </xf>
    <xf numFmtId="0" fontId="5" fillId="0" borderId="5" xfId="3" applyNumberFormat="1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textRotation="90" wrapText="1"/>
    </xf>
    <xf numFmtId="0" fontId="5" fillId="0" borderId="4" xfId="0" quotePrefix="1" applyFont="1" applyFill="1" applyBorder="1" applyAlignment="1">
      <alignment horizontal="center" vertical="center" wrapText="1"/>
    </xf>
    <xf numFmtId="0" fontId="5" fillId="0" borderId="5" xfId="0" quotePrefix="1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/>
    </xf>
    <xf numFmtId="166" fontId="4" fillId="0" borderId="11" xfId="4" applyNumberFormat="1" applyFont="1" applyFill="1" applyBorder="1" applyAlignment="1">
      <alignment horizontal="center" vertical="center" wrapText="1"/>
    </xf>
    <xf numFmtId="166" fontId="4" fillId="2" borderId="11" xfId="4" applyNumberFormat="1" applyFont="1" applyFill="1" applyBorder="1" applyAlignment="1">
      <alignment horizontal="center" vertical="center" wrapText="1"/>
    </xf>
    <xf numFmtId="166" fontId="4" fillId="0" borderId="11" xfId="2" applyNumberFormat="1" applyFont="1" applyFill="1" applyBorder="1" applyAlignment="1">
      <alignment horizontal="center" vertical="center" wrapText="1"/>
    </xf>
    <xf numFmtId="0" fontId="0" fillId="0" borderId="11" xfId="0" applyBorder="1"/>
    <xf numFmtId="3" fontId="5" fillId="0" borderId="11" xfId="2" applyNumberFormat="1" applyFont="1" applyFill="1" applyBorder="1" applyAlignment="1">
      <alignment horizontal="center" vertical="center" wrapText="1"/>
    </xf>
    <xf numFmtId="3" fontId="5" fillId="2" borderId="11" xfId="2" applyNumberFormat="1" applyFont="1" applyFill="1" applyBorder="1" applyAlignment="1">
      <alignment horizontal="center" vertical="center" wrapText="1"/>
    </xf>
    <xf numFmtId="3" fontId="5" fillId="0" borderId="15" xfId="2" applyNumberFormat="1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0" fontId="4" fillId="0" borderId="11" xfId="4" applyNumberFormat="1" applyFont="1" applyFill="1" applyBorder="1" applyAlignment="1">
      <alignment horizontal="center" vertical="center" wrapText="1"/>
    </xf>
    <xf numFmtId="0" fontId="4" fillId="0" borderId="11" xfId="4" quotePrefix="1" applyNumberFormat="1" applyFont="1" applyFill="1" applyBorder="1" applyAlignment="1">
      <alignment horizontal="center" vertical="center" wrapText="1"/>
    </xf>
    <xf numFmtId="166" fontId="3" fillId="0" borderId="11" xfId="4" applyNumberFormat="1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0" fontId="0" fillId="0" borderId="11" xfId="0" applyFill="1" applyBorder="1"/>
    <xf numFmtId="3" fontId="1" fillId="0" borderId="11" xfId="0" applyNumberFormat="1" applyFont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10" xfId="0" quotePrefix="1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11" xfId="0" quotePrefix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5" fillId="0" borderId="12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2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3" borderId="0" xfId="2" applyFont="1" applyFill="1" applyBorder="1" applyAlignment="1">
      <alignment horizontal="center" vertical="center" wrapText="1"/>
    </xf>
    <xf numFmtId="0" fontId="5" fillId="3" borderId="17" xfId="2" applyFont="1" applyFill="1" applyBorder="1" applyAlignment="1">
      <alignment horizontal="center" vertical="center" wrapText="1"/>
    </xf>
    <xf numFmtId="0" fontId="5" fillId="3" borderId="18" xfId="2" applyFont="1" applyFill="1" applyBorder="1" applyAlignment="1">
      <alignment horizontal="center" vertical="center" wrapText="1"/>
    </xf>
    <xf numFmtId="3" fontId="5" fillId="6" borderId="19" xfId="2" applyNumberFormat="1" applyFont="1" applyFill="1" applyBorder="1" applyAlignment="1">
      <alignment horizontal="center" vertical="center" wrapText="1"/>
    </xf>
    <xf numFmtId="1" fontId="5" fillId="0" borderId="20" xfId="2" applyNumberFormat="1" applyFont="1" applyFill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0" fontId="0" fillId="0" borderId="14" xfId="0" applyBorder="1"/>
    <xf numFmtId="0" fontId="1" fillId="0" borderId="0" xfId="0" applyFont="1" applyAlignment="1">
      <alignment horizontal="center" vertical="center" textRotation="90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165" fontId="5" fillId="6" borderId="11" xfId="2" applyNumberFormat="1" applyFont="1" applyFill="1" applyBorder="1" applyAlignment="1">
      <alignment horizontal="center" vertical="center" wrapText="1"/>
    </xf>
    <xf numFmtId="3" fontId="5" fillId="6" borderId="23" xfId="2" applyNumberFormat="1" applyFont="1" applyFill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/>
    </xf>
    <xf numFmtId="165" fontId="5" fillId="6" borderId="2" xfId="2" applyNumberFormat="1" applyFont="1" applyFill="1" applyBorder="1" applyAlignment="1">
      <alignment horizontal="center" vertical="center" wrapText="1"/>
    </xf>
    <xf numFmtId="166" fontId="4" fillId="0" borderId="10" xfId="4" applyNumberFormat="1" applyFont="1" applyFill="1" applyBorder="1" applyAlignment="1">
      <alignment horizontal="center" vertical="center" wrapText="1"/>
    </xf>
    <xf numFmtId="0" fontId="0" fillId="0" borderId="10" xfId="0" applyBorder="1"/>
    <xf numFmtId="9" fontId="1" fillId="0" borderId="5" xfId="0" applyNumberFormat="1" applyFont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/>
    </xf>
    <xf numFmtId="0" fontId="5" fillId="0" borderId="12" xfId="0" quotePrefix="1" applyNumberFormat="1" applyFont="1" applyFill="1" applyBorder="1" applyAlignment="1">
      <alignment horizontal="center" vertical="center" wrapText="1"/>
    </xf>
    <xf numFmtId="1" fontId="5" fillId="0" borderId="5" xfId="0" quotePrefix="1" applyNumberFormat="1" applyFont="1" applyFill="1" applyBorder="1" applyAlignment="1">
      <alignment horizontal="center" vertical="center" wrapText="1"/>
    </xf>
    <xf numFmtId="1" fontId="5" fillId="0" borderId="11" xfId="0" quotePrefix="1" applyNumberFormat="1" applyFont="1" applyFill="1" applyBorder="1" applyAlignment="1">
      <alignment horizontal="center" vertical="center" wrapText="1"/>
    </xf>
    <xf numFmtId="1" fontId="5" fillId="0" borderId="12" xfId="0" quotePrefix="1" applyNumberFormat="1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/>
    </xf>
    <xf numFmtId="1" fontId="5" fillId="0" borderId="7" xfId="0" quotePrefix="1" applyNumberFormat="1" applyFont="1" applyFill="1" applyBorder="1" applyAlignment="1">
      <alignment horizontal="center" vertical="center" wrapText="1"/>
    </xf>
    <xf numFmtId="10" fontId="1" fillId="0" borderId="11" xfId="0" applyNumberFormat="1" applyFont="1" applyFill="1" applyBorder="1" applyAlignment="1">
      <alignment horizontal="center" vertical="center"/>
    </xf>
    <xf numFmtId="168" fontId="1" fillId="0" borderId="11" xfId="0" applyNumberFormat="1" applyFont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 wrapText="1"/>
    </xf>
    <xf numFmtId="0" fontId="5" fillId="0" borderId="5" xfId="0" quotePrefix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 wrapText="1"/>
    </xf>
    <xf numFmtId="0" fontId="5" fillId="0" borderId="5" xfId="0" quotePrefix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/>
    </xf>
    <xf numFmtId="10" fontId="1" fillId="0" borderId="11" xfId="0" applyNumberFormat="1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textRotation="90" wrapText="1"/>
    </xf>
    <xf numFmtId="0" fontId="7" fillId="5" borderId="7" xfId="0" applyFont="1" applyFill="1" applyBorder="1" applyAlignment="1">
      <alignment horizontal="center" vertical="center" textRotation="90" wrapText="1"/>
    </xf>
    <xf numFmtId="0" fontId="7" fillId="5" borderId="8" xfId="0" applyFont="1" applyFill="1" applyBorder="1" applyAlignment="1">
      <alignment horizontal="center" vertical="center" textRotation="90" wrapText="1"/>
    </xf>
    <xf numFmtId="0" fontId="7" fillId="8" borderId="7" xfId="0" applyFont="1" applyFill="1" applyBorder="1" applyAlignment="1">
      <alignment horizontal="center" vertical="center" textRotation="90" wrapText="1"/>
    </xf>
    <xf numFmtId="0" fontId="7" fillId="4" borderId="5" xfId="0" applyFont="1" applyFill="1" applyBorder="1" applyAlignment="1">
      <alignment horizontal="center" vertical="center" textRotation="90" wrapText="1"/>
    </xf>
    <xf numFmtId="0" fontId="7" fillId="4" borderId="7" xfId="0" applyFont="1" applyFill="1" applyBorder="1" applyAlignment="1">
      <alignment horizontal="center" vertical="center" textRotation="90" wrapText="1"/>
    </xf>
    <xf numFmtId="0" fontId="7" fillId="3" borderId="11" xfId="2" applyFont="1" applyFill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center" textRotation="90" wrapText="1"/>
    </xf>
    <xf numFmtId="0" fontId="7" fillId="2" borderId="7" xfId="0" applyFont="1" applyFill="1" applyBorder="1" applyAlignment="1">
      <alignment horizontal="center" vertical="center" textRotation="90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textRotation="90" wrapText="1"/>
    </xf>
    <xf numFmtId="0" fontId="7" fillId="4" borderId="8" xfId="0" applyFont="1" applyFill="1" applyBorder="1" applyAlignment="1">
      <alignment horizontal="center" vertical="center" textRotation="90" wrapText="1"/>
    </xf>
    <xf numFmtId="0" fontId="7" fillId="11" borderId="11" xfId="0" applyFont="1" applyFill="1" applyBorder="1" applyAlignment="1">
      <alignment horizontal="center" vertical="center" textRotation="90" wrapText="1"/>
    </xf>
    <xf numFmtId="0" fontId="7" fillId="2" borderId="11" xfId="0" applyFont="1" applyFill="1" applyBorder="1" applyAlignment="1">
      <alignment horizontal="center" vertical="center" textRotation="90" wrapText="1"/>
    </xf>
    <xf numFmtId="0" fontId="7" fillId="12" borderId="11" xfId="0" applyFont="1" applyFill="1" applyBorder="1" applyAlignment="1">
      <alignment horizontal="center" vertical="center" textRotation="90" wrapText="1"/>
    </xf>
    <xf numFmtId="0" fontId="7" fillId="14" borderId="5" xfId="0" applyFont="1" applyFill="1" applyBorder="1" applyAlignment="1">
      <alignment horizontal="center" vertical="center" textRotation="90" wrapText="1"/>
    </xf>
    <xf numFmtId="0" fontId="7" fillId="14" borderId="7" xfId="0" applyFont="1" applyFill="1" applyBorder="1" applyAlignment="1">
      <alignment horizontal="center" vertical="center" textRotation="90" wrapText="1"/>
    </xf>
    <xf numFmtId="0" fontId="7" fillId="14" borderId="8" xfId="0" applyFont="1" applyFill="1" applyBorder="1" applyAlignment="1">
      <alignment horizontal="center" vertical="center" textRotation="90" wrapText="1"/>
    </xf>
    <xf numFmtId="0" fontId="7" fillId="7" borderId="5" xfId="0" applyFont="1" applyFill="1" applyBorder="1" applyAlignment="1">
      <alignment horizontal="center" vertical="center" textRotation="90" wrapText="1"/>
    </xf>
    <xf numFmtId="0" fontId="7" fillId="7" borderId="7" xfId="0" applyFont="1" applyFill="1" applyBorder="1" applyAlignment="1">
      <alignment horizontal="center" vertical="center" textRotation="90" wrapText="1"/>
    </xf>
    <xf numFmtId="0" fontId="7" fillId="6" borderId="5" xfId="0" applyFont="1" applyFill="1" applyBorder="1" applyAlignment="1">
      <alignment horizontal="center" vertical="center" textRotation="90" wrapText="1"/>
    </xf>
    <xf numFmtId="0" fontId="7" fillId="6" borderId="7" xfId="0" applyFont="1" applyFill="1" applyBorder="1" applyAlignment="1">
      <alignment horizontal="center" vertical="center" textRotation="90" wrapText="1"/>
    </xf>
    <xf numFmtId="0" fontId="7" fillId="9" borderId="11" xfId="0" applyFont="1" applyFill="1" applyBorder="1" applyAlignment="1">
      <alignment horizontal="center" vertical="center" textRotation="90" wrapText="1"/>
    </xf>
    <xf numFmtId="0" fontId="7" fillId="10" borderId="11" xfId="0" applyFont="1" applyFill="1" applyBorder="1" applyAlignment="1">
      <alignment horizontal="center" vertical="center" textRotation="90" wrapText="1"/>
    </xf>
    <xf numFmtId="0" fontId="7" fillId="15" borderId="11" xfId="0" applyFont="1" applyFill="1" applyBorder="1" applyAlignment="1">
      <alignment horizontal="center" vertical="center" textRotation="90" wrapText="1"/>
    </xf>
    <xf numFmtId="0" fontId="7" fillId="9" borderId="5" xfId="0" applyFont="1" applyFill="1" applyBorder="1" applyAlignment="1">
      <alignment horizontal="center" vertical="center" textRotation="90" wrapText="1"/>
    </xf>
    <xf numFmtId="0" fontId="7" fillId="9" borderId="7" xfId="0" applyFont="1" applyFill="1" applyBorder="1" applyAlignment="1">
      <alignment horizontal="center" vertical="center" textRotation="90" wrapText="1"/>
    </xf>
    <xf numFmtId="0" fontId="7" fillId="7" borderId="11" xfId="0" applyFont="1" applyFill="1" applyBorder="1" applyAlignment="1">
      <alignment horizontal="center" vertical="center" textRotation="90" wrapText="1"/>
    </xf>
    <xf numFmtId="3" fontId="1" fillId="0" borderId="11" xfId="0" applyNumberFormat="1" applyFont="1" applyBorder="1" applyAlignment="1">
      <alignment horizontal="center" vertical="center"/>
    </xf>
    <xf numFmtId="9" fontId="1" fillId="0" borderId="15" xfId="0" applyNumberFormat="1" applyFont="1" applyBorder="1" applyAlignment="1">
      <alignment horizontal="center" vertical="center"/>
    </xf>
    <xf numFmtId="166" fontId="4" fillId="0" borderId="5" xfId="4" applyNumberFormat="1" applyFont="1" applyFill="1" applyBorder="1" applyAlignment="1">
      <alignment horizontal="center" vertical="center" wrapText="1"/>
    </xf>
    <xf numFmtId="166" fontId="4" fillId="0" borderId="8" xfId="4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textRotation="90" wrapText="1"/>
    </xf>
    <xf numFmtId="10" fontId="1" fillId="0" borderId="14" xfId="0" applyNumberFormat="1" applyFont="1" applyBorder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166" fontId="4" fillId="0" borderId="7" xfId="4" applyNumberFormat="1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vertical="center" wrapText="1"/>
    </xf>
    <xf numFmtId="1" fontId="5" fillId="0" borderId="6" xfId="0" applyNumberFormat="1" applyFont="1" applyFill="1" applyBorder="1" applyAlignment="1">
      <alignment vertical="center" wrapText="1"/>
    </xf>
    <xf numFmtId="1" fontId="5" fillId="0" borderId="11" xfId="0" applyNumberFormat="1" applyFont="1" applyFill="1" applyBorder="1" applyAlignment="1">
      <alignment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/>
    </xf>
    <xf numFmtId="10" fontId="1" fillId="0" borderId="11" xfId="0" applyNumberFormat="1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0" fontId="7" fillId="3" borderId="8" xfId="2" applyFont="1" applyFill="1" applyBorder="1" applyAlignment="1">
      <alignment horizontal="center" vertical="center" textRotation="90" wrapText="1"/>
    </xf>
  </cellXfs>
  <cellStyles count="6">
    <cellStyle name="Millares" xfId="4" builtinId="3"/>
    <cellStyle name="Normal" xfId="0" builtinId="0"/>
    <cellStyle name="Normal 2" xfId="1"/>
    <cellStyle name="Normal 3" xfId="5"/>
    <cellStyle name="Normal 5" xfId="3"/>
    <cellStyle name="Normal_PlanIndicativo" xfId="2"/>
  </cellStyles>
  <dxfs count="0"/>
  <tableStyles count="0" defaultTableStyle="TableStyleMedium2" defaultPivotStyle="PivotStyleLight16"/>
  <colors>
    <mruColors>
      <color rgb="FFDC92C2"/>
      <color rgb="FFFF9900"/>
      <color rgb="FF6EBA7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larcom/Desktop/PLANEACI&#211;N%20BANCO%202016/PLANES%20DE%20ACCION%202016/PLANES%20DE%20TRABAJO%20TRIMESTRALES%20ALCALDIA%202016/14-PLAN%20DE%20TRABAJO%20MEDIO%20AMBIENTE%20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larcom/Desktop/PLANEACI&#211;N%20BANCO%202016/PLANES%20DE%20ACCION%202016/PLANES%20DE%20TRABAJO%20TRIMESTRALES%20ALCALDIA%202016/24-PLAN%20DE%20TRABAJO%20GOBIERNO%20201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larcom/Desktop/PLANEACI&#211;N%20BANCO%202016/PLANES%20DE%20ACCION%202016/PLANES%20DE%20TRABAJO%20TRIMESTRALES%20ALCALDIA%202016/25-PLAN%20DE%20TRABAJO%20HACIENDA%20201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larcom/Desktop/PLANEACI&#211;N%20BANCO%202016/PLANES%20DE%20ACCION%202016/INDICADORES%20ISOLUCION%202016/Resultados%20indicadores%2030%20de%20marzo%20de%202016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larcom/Desktop/PLANEACI&#211;N%20BANCO%202016/PLANES%20DE%20ACCION%202016/PLANES%20DE%20TRABAJO%20TRIMESTRALES%20ALCALDIA%202016/26-PLAN%20DE%20TRABAJO%20OBRAS%20PUBLICAS%20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larcom/Desktop/PLANEACI&#211;N%20BANCO%202016/PLANES%20DE%20ACCION%202016/PLANES%20DE%20TRABAJO%20TRIMESTRALES%20ALCALDIA%202016/28-PLAN%20DE%20TRABAJO%20EDUCACION%20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larcom/Desktop/PLANEACI&#211;N%20BANCO%202016/PLANES%20DE%20ACCION%202016/PLANES%20DE%20TRABAJO%20TRIMESTRALES%20ALCALDIA%202016/29-PLAN%20DE%20TRABAJO%20DESARROLLO%20SOCIAL%20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larcom/Desktop/PLANEACI&#211;N%20BANCO%202016/PLANES%20DE%20ACCION%202016/PLANES%20DE%20TRABAJO%20TRIMESTRALES%20ALCALDIA%202016/33-PLAN%20DE%20TRABAJO%20UGR%20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larcom/Desktop/PLANEACI&#211;N%20BANCO%202016/PLANES%20DE%20ACCION%202016/PLANES%20DE%20TRABAJO%20TRIMESTRALES%20ALCALDIA%202016/35-PLAN%20DE%20TRABAJO%20TIC%20Y%20COMPETITIVIDAD%2020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larcom/Desktop/PLANEACI&#211;N%20BANCO%202016/PLANES%20DE%20ACCION%202016/PLANES%20DE%20TRABAJO%20TRIMESTRALES%20ALCALDIA%202016/36-PLAN%20DE%20TRABAJO%20DEPORTES%20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larcom/Desktop/PLANEACI&#211;N%20BANCO%202016/PLANES%20DE%20ACCION%202016/PLANES%20DE%20TRABAJO%20TRIMESTRALES%20ALCALDIA%202016/PLAN%20TRABAJO%20SALUD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larcom/Desktop/PLANEACI&#211;N%20BANCO%202016/PLANES%20DE%20ACCION%202016/PLANES%20DE%20TRABAJO%20TRIMESTRALES%20ALCALDIA%202016/20-PLAN%20DE%20TRABAJO%20GENERAL%20%20-%20DIALOGOS%20CON%20MAS%20OPORTUNIDAD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larcom/Desktop/PLANEACI&#211;N%20BANCO%202016/PLANES%20DE%20ACCION%202016/PLANES%20DE%20TRABAJO%20TRIMESTRALES%20ALCALDIA%202016/20-PLAN%20DE%20TRABAJO%20OFICINA%20DE%20INFANCIA%20ADOLESCENCIA%20Y%20JUVENTUD%20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larcom/Desktop/PLANEACI&#211;N%20BANCO%202016/PLANES%20DE%20ACCION%202016/PLANES%20DE%20TRABAJO%20TRIMESTRALES%20ALCALDIA%202016/20-PLAN%20DE%20TRABAJO%20MUJER%20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larcom/Desktop/PLANEACI&#211;N%20BANCO%202016/PLANES%20DE%20ACCION%202016/PLANES%20DE%20TRABAJO%20TRIMESTRALES%20ALCALDIA%202016/PLAN%20DE%20TRABAJO%20PRENSA%20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larcom/Desktop/PLANEACI&#211;N%20BANCO%202016/PLANES%20DE%20ACCION%202016/PLANES%20DE%20TRABAJO%20TRIMESTRALES%20ALCALDIA%202016/PLAN%20DE%20TRABAJO%20DESARROLLO%20RURAL%20-%2020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larcom/Desktop/PLANEACI&#211;N%20BANCO%202016/PLANES%20DE%20ACCION%202016/PLANES%20DE%20TRABAJO%20TRIMESTRALES%20ALCALDIA%202016/21-PLAN%20DE%20TRABAJO%20SERVICIOS%20ADMINISTRATIVOS%2020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larcom/Desktop/PLANEACI&#211;N%20BANCO%202016/PLANES%20DE%20ACCION%202016/PLANES%20DE%20TRABAJO%20TRIMESTRALES%20ALCALDIA%202016/22-PLAN%20DE%20TRABAJO%20PLANEACION%20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larcom/Desktop/PLANEACI&#211;N%20BANCO%202016/PLANES%20DE%20ACCION%202016/PLANES%20DE%20TRABAJO%20TRIMESTRALES%20ALCALDIA%202016/23-PLAN%20DE%20TRABAJO%20TRANSITO%20Y%20TRANSPORTE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5- PARQUES"/>
      <sheetName val="105-ESPACIO PÚBLICO"/>
      <sheetName val="126- AGENDA AMBIENTAL"/>
      <sheetName val="008-PGIRS"/>
      <sheetName val="009-SERV.BASICOS(2)"/>
      <sheetName val="099 ALBERGUE"/>
      <sheetName val="Hoja1"/>
    </sheetNames>
    <sheetDataSet>
      <sheetData sheetId="0">
        <row r="20">
          <cell r="P20">
            <v>373687500</v>
          </cell>
        </row>
      </sheetData>
      <sheetData sheetId="1">
        <row r="26">
          <cell r="P26">
            <v>239292474</v>
          </cell>
        </row>
      </sheetData>
      <sheetData sheetId="2">
        <row r="23">
          <cell r="P23">
            <v>534030805.83333331</v>
          </cell>
        </row>
      </sheetData>
      <sheetData sheetId="3">
        <row r="16">
          <cell r="P16">
            <v>82500000</v>
          </cell>
        </row>
      </sheetData>
      <sheetData sheetId="4">
        <row r="14">
          <cell r="P14">
            <v>353000000</v>
          </cell>
        </row>
      </sheetData>
      <sheetData sheetId="5">
        <row r="27">
          <cell r="P27">
            <v>106541666.66666667</v>
          </cell>
        </row>
      </sheetData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olencia intrafamiliar 147"/>
      <sheetName val="victimas 103 "/>
      <sheetName val="UPV-102"/>
      <sheetName val="Prote Com vulner 101 "/>
      <sheetName val="Abuso sexual 98 "/>
      <sheetName val="Org seguridad final 97"/>
      <sheetName val="CONSEJO PAZ 100"/>
      <sheetName val="Resocialización 104"/>
      <sheetName val="Hoja2"/>
      <sheetName val="Hoja3"/>
    </sheetNames>
    <sheetDataSet>
      <sheetData sheetId="0">
        <row r="12">
          <cell r="P12">
            <v>20000000</v>
          </cell>
        </row>
      </sheetData>
      <sheetData sheetId="1">
        <row r="15">
          <cell r="P15">
            <v>37500000</v>
          </cell>
        </row>
      </sheetData>
      <sheetData sheetId="2">
        <row r="20">
          <cell r="P20">
            <v>95250000</v>
          </cell>
        </row>
      </sheetData>
      <sheetData sheetId="3">
        <row r="18">
          <cell r="P18">
            <v>255000000</v>
          </cell>
        </row>
      </sheetData>
      <sheetData sheetId="4">
        <row r="13">
          <cell r="P13">
            <v>10000000</v>
          </cell>
        </row>
      </sheetData>
      <sheetData sheetId="5">
        <row r="47">
          <cell r="P47">
            <v>714425522.93499994</v>
          </cell>
        </row>
      </sheetData>
      <sheetData sheetId="6">
        <row r="12">
          <cell r="P12">
            <v>6250000</v>
          </cell>
        </row>
      </sheetData>
      <sheetData sheetId="7">
        <row r="20">
          <cell r="P20">
            <v>48750000</v>
          </cell>
        </row>
      </sheetData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3"/>
      <sheetName val="ACTIV."/>
    </sheetNames>
    <sheetDataSet>
      <sheetData sheetId="0">
        <row r="36">
          <cell r="P36">
            <v>2184617932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">
          <cell r="E2">
            <v>0</v>
          </cell>
          <cell r="G2" t="str">
            <v>COM01</v>
          </cell>
        </row>
        <row r="6">
          <cell r="E6">
            <v>0</v>
          </cell>
          <cell r="G6" t="str">
            <v xml:space="preserve">COM05 </v>
          </cell>
        </row>
        <row r="22">
          <cell r="E22">
            <v>0</v>
          </cell>
          <cell r="G22" t="str">
            <v>COM18</v>
          </cell>
        </row>
        <row r="27">
          <cell r="E27">
            <v>358760429082241</v>
          </cell>
          <cell r="G27" t="str">
            <v>DES01</v>
          </cell>
        </row>
        <row r="33">
          <cell r="E33">
            <v>0</v>
          </cell>
          <cell r="G33" t="str">
            <v>DES03</v>
          </cell>
        </row>
        <row r="36">
          <cell r="E36">
            <v>28543</v>
          </cell>
          <cell r="G36" t="str">
            <v>DES04</v>
          </cell>
        </row>
        <row r="37">
          <cell r="E37">
            <v>105</v>
          </cell>
          <cell r="G37" t="str">
            <v>DES05</v>
          </cell>
        </row>
        <row r="44">
          <cell r="E44">
            <v>350</v>
          </cell>
          <cell r="G44" t="str">
            <v>DES16</v>
          </cell>
        </row>
        <row r="45">
          <cell r="E45">
            <v>0</v>
          </cell>
          <cell r="G45" t="str">
            <v>DES17</v>
          </cell>
        </row>
        <row r="47">
          <cell r="E47">
            <v>0</v>
          </cell>
          <cell r="G47" t="str">
            <v>DES19</v>
          </cell>
        </row>
        <row r="49">
          <cell r="E49">
            <v>100</v>
          </cell>
          <cell r="G49" t="str">
            <v>DES21</v>
          </cell>
        </row>
        <row r="53">
          <cell r="E53">
            <v>100</v>
          </cell>
          <cell r="G53" t="str">
            <v>EDU01</v>
          </cell>
        </row>
        <row r="57">
          <cell r="E57">
            <v>14</v>
          </cell>
          <cell r="G57" t="str">
            <v>EDU04</v>
          </cell>
        </row>
        <row r="59">
          <cell r="E59">
            <v>17</v>
          </cell>
          <cell r="G59" t="str">
            <v>EDU06</v>
          </cell>
        </row>
        <row r="60">
          <cell r="E60">
            <v>0</v>
          </cell>
          <cell r="G60" t="str">
            <v>EDU07</v>
          </cell>
        </row>
        <row r="61">
          <cell r="E61">
            <v>23</v>
          </cell>
          <cell r="G61" t="str">
            <v>EDU08</v>
          </cell>
        </row>
        <row r="62">
          <cell r="E62">
            <v>483396385035729</v>
          </cell>
          <cell r="G62" t="str">
            <v>EDU09</v>
          </cell>
        </row>
        <row r="68">
          <cell r="E68">
            <v>0</v>
          </cell>
          <cell r="G68" t="str">
            <v>EDU12</v>
          </cell>
        </row>
        <row r="71">
          <cell r="E71">
            <v>0</v>
          </cell>
          <cell r="G71" t="str">
            <v>EDU13</v>
          </cell>
        </row>
        <row r="74">
          <cell r="E74">
            <v>46</v>
          </cell>
          <cell r="G74" t="str">
            <v>EDU14</v>
          </cell>
        </row>
        <row r="75">
          <cell r="E75">
            <v>101587301587302</v>
          </cell>
          <cell r="G75" t="str">
            <v>EDU15</v>
          </cell>
        </row>
        <row r="83">
          <cell r="E83">
            <v>100</v>
          </cell>
          <cell r="G83" t="str">
            <v>EDU21</v>
          </cell>
        </row>
        <row r="88">
          <cell r="E88">
            <v>2180</v>
          </cell>
          <cell r="G88" t="str">
            <v>EDU25</v>
          </cell>
        </row>
        <row r="89">
          <cell r="E89">
            <v>100</v>
          </cell>
          <cell r="G89" t="str">
            <v>EDU27</v>
          </cell>
        </row>
        <row r="129">
          <cell r="E129">
            <v>970958562827449</v>
          </cell>
          <cell r="G129" t="str">
            <v>SAL01</v>
          </cell>
        </row>
        <row r="135">
          <cell r="E135">
            <v>0</v>
          </cell>
          <cell r="G135" t="str">
            <v>SAL03</v>
          </cell>
        </row>
        <row r="140">
          <cell r="E140">
            <v>100</v>
          </cell>
          <cell r="G140" t="str">
            <v>SAL06</v>
          </cell>
        </row>
        <row r="143">
          <cell r="E143">
            <v>1384</v>
          </cell>
          <cell r="G143" t="str">
            <v>VIV02</v>
          </cell>
        </row>
        <row r="147">
          <cell r="E147">
            <v>942028985507246</v>
          </cell>
          <cell r="G147" t="str">
            <v>SAL08</v>
          </cell>
        </row>
        <row r="162">
          <cell r="E162">
            <v>967741935483871</v>
          </cell>
          <cell r="G162" t="str">
            <v>SAL13</v>
          </cell>
        </row>
        <row r="166">
          <cell r="E166">
            <v>100</v>
          </cell>
          <cell r="G166" t="str">
            <v>SAL14</v>
          </cell>
        </row>
        <row r="189">
          <cell r="E189">
            <v>25</v>
          </cell>
          <cell r="G189" t="str">
            <v>SAL20</v>
          </cell>
        </row>
        <row r="198">
          <cell r="E198">
            <v>617</v>
          </cell>
          <cell r="G198" t="str">
            <v>SAL30</v>
          </cell>
        </row>
        <row r="206">
          <cell r="E206">
            <v>100</v>
          </cell>
          <cell r="G206" t="str">
            <v>SAL34</v>
          </cell>
        </row>
        <row r="221">
          <cell r="E221">
            <v>0</v>
          </cell>
          <cell r="G221" t="str">
            <v>SAL40</v>
          </cell>
        </row>
        <row r="223">
          <cell r="E223">
            <v>100</v>
          </cell>
          <cell r="G223" t="str">
            <v>SAL41</v>
          </cell>
        </row>
        <row r="228">
          <cell r="E228">
            <v>100</v>
          </cell>
          <cell r="G228" t="str">
            <v>SAL43</v>
          </cell>
        </row>
        <row r="238">
          <cell r="E238">
            <v>30908</v>
          </cell>
          <cell r="G238" t="str">
            <v>SAL50</v>
          </cell>
        </row>
        <row r="246">
          <cell r="E246">
            <v>10</v>
          </cell>
          <cell r="G246" t="str">
            <v>CUL01</v>
          </cell>
        </row>
        <row r="249">
          <cell r="E249">
            <v>0</v>
          </cell>
          <cell r="G249" t="str">
            <v>CUL04</v>
          </cell>
        </row>
        <row r="251">
          <cell r="E251">
            <v>0</v>
          </cell>
          <cell r="G251" t="str">
            <v>CUL06</v>
          </cell>
        </row>
        <row r="253">
          <cell r="E253">
            <v>0</v>
          </cell>
          <cell r="G253" t="str">
            <v>CUL08</v>
          </cell>
        </row>
        <row r="261">
          <cell r="E261">
            <v>4</v>
          </cell>
          <cell r="G261" t="str">
            <v>CUL16</v>
          </cell>
        </row>
        <row r="263">
          <cell r="E263">
            <v>0</v>
          </cell>
          <cell r="G263" t="str">
            <v>CUL18</v>
          </cell>
        </row>
        <row r="267">
          <cell r="E267">
            <v>1</v>
          </cell>
          <cell r="G267" t="str">
            <v>CUL21</v>
          </cell>
        </row>
        <row r="276">
          <cell r="E276">
            <v>231601</v>
          </cell>
          <cell r="G276" t="str">
            <v>TUR07</v>
          </cell>
        </row>
        <row r="278">
          <cell r="E278">
            <v>2777</v>
          </cell>
          <cell r="G278" t="str">
            <v>TUR09</v>
          </cell>
        </row>
        <row r="286">
          <cell r="E286">
            <v>1</v>
          </cell>
          <cell r="G286" t="str">
            <v>OBR19</v>
          </cell>
        </row>
        <row r="289">
          <cell r="E289">
            <v>0</v>
          </cell>
          <cell r="G289" t="str">
            <v>DEP11</v>
          </cell>
        </row>
        <row r="293">
          <cell r="E293">
            <v>0</v>
          </cell>
          <cell r="G293" t="str">
            <v>DES23</v>
          </cell>
        </row>
        <row r="297">
          <cell r="E297">
            <v>1</v>
          </cell>
          <cell r="G297" t="str">
            <v>EDU18</v>
          </cell>
        </row>
        <row r="298">
          <cell r="E298">
            <v>2020</v>
          </cell>
          <cell r="G298" t="str">
            <v>OBR08</v>
          </cell>
        </row>
        <row r="304">
          <cell r="E304">
            <v>0</v>
          </cell>
          <cell r="G304" t="str">
            <v>OBR12</v>
          </cell>
        </row>
        <row r="307">
          <cell r="E307">
            <v>0</v>
          </cell>
          <cell r="G307" t="str">
            <v>OBR14</v>
          </cell>
        </row>
        <row r="331">
          <cell r="E331">
            <v>2</v>
          </cell>
          <cell r="G331" t="str">
            <v>PLA17</v>
          </cell>
        </row>
        <row r="388">
          <cell r="E388">
            <v>50</v>
          </cell>
          <cell r="G388" t="str">
            <v>TRA08</v>
          </cell>
        </row>
        <row r="420">
          <cell r="E420">
            <v>9</v>
          </cell>
          <cell r="G420" t="str">
            <v>TRA09</v>
          </cell>
        </row>
        <row r="428">
          <cell r="E428">
            <v>1</v>
          </cell>
          <cell r="G428" t="str">
            <v>OBR10</v>
          </cell>
        </row>
        <row r="577">
          <cell r="E577">
            <v>95</v>
          </cell>
          <cell r="G577" t="str">
            <v>OBR03</v>
          </cell>
        </row>
        <row r="607">
          <cell r="E607">
            <v>5317</v>
          </cell>
          <cell r="G607" t="str">
            <v>SAL22</v>
          </cell>
        </row>
        <row r="622">
          <cell r="E622">
            <v>2</v>
          </cell>
          <cell r="G622" t="str">
            <v>UGR01</v>
          </cell>
        </row>
        <row r="624">
          <cell r="E624">
            <v>811320754716981</v>
          </cell>
          <cell r="G624" t="str">
            <v>UGR02</v>
          </cell>
        </row>
        <row r="631">
          <cell r="E631">
            <v>100</v>
          </cell>
          <cell r="G631" t="str">
            <v>UGR04</v>
          </cell>
        </row>
        <row r="637">
          <cell r="E637">
            <v>100</v>
          </cell>
          <cell r="G637" t="str">
            <v>UGR05</v>
          </cell>
        </row>
        <row r="641">
          <cell r="E641">
            <v>4</v>
          </cell>
          <cell r="G641" t="str">
            <v>UGR07</v>
          </cell>
        </row>
        <row r="642">
          <cell r="E642">
            <v>0</v>
          </cell>
          <cell r="G642" t="str">
            <v>EDU29</v>
          </cell>
        </row>
        <row r="655">
          <cell r="E655">
            <v>1</v>
          </cell>
          <cell r="G655" t="str">
            <v>TRA10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(2)"/>
      <sheetName val="010"/>
      <sheetName val="085(2)"/>
      <sheetName val="131(2)"/>
      <sheetName val="134(2)"/>
      <sheetName val="037(2)"/>
      <sheetName val="Hoja1"/>
    </sheetNames>
    <sheetDataSet>
      <sheetData sheetId="0">
        <row r="63">
          <cell r="P63">
            <v>50000000</v>
          </cell>
        </row>
      </sheetData>
      <sheetData sheetId="1">
        <row r="63">
          <cell r="P63">
            <v>15166718</v>
          </cell>
        </row>
      </sheetData>
      <sheetData sheetId="2">
        <row r="18">
          <cell r="P18">
            <v>225000000</v>
          </cell>
        </row>
      </sheetData>
      <sheetData sheetId="3">
        <row r="62">
          <cell r="P62">
            <v>0</v>
          </cell>
        </row>
      </sheetData>
      <sheetData sheetId="4">
        <row r="62">
          <cell r="P62">
            <v>5332000000</v>
          </cell>
        </row>
      </sheetData>
      <sheetData sheetId="5">
        <row r="62">
          <cell r="P62">
            <v>14130000000</v>
          </cell>
        </row>
      </sheetData>
      <sheetData sheetId="6">
        <row r="19">
          <cell r="P19">
            <v>262500000</v>
          </cell>
        </row>
      </sheetData>
      <sheetData sheetId="7">
        <row r="18">
          <cell r="Q18">
            <v>495000000</v>
          </cell>
        </row>
      </sheetData>
      <sheetData sheetId="8">
        <row r="12">
          <cell r="P12">
            <v>30000000</v>
          </cell>
        </row>
      </sheetData>
      <sheetData sheetId="9">
        <row r="62">
          <cell r="P62">
            <v>0</v>
          </cell>
        </row>
      </sheetData>
      <sheetData sheetId="10">
        <row r="18">
          <cell r="Q18">
            <v>375000000</v>
          </cell>
        </row>
      </sheetData>
      <sheetData sheetId="11">
        <row r="24">
          <cell r="P24">
            <v>160000000</v>
          </cell>
        </row>
      </sheetData>
      <sheetData sheetId="1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170010048"/>
      <sheetName val="2012170010072"/>
      <sheetName val="2012170010073"/>
      <sheetName val="2012170010075"/>
      <sheetName val="2012170010076"/>
      <sheetName val="2012170010077"/>
      <sheetName val="2012170010078"/>
      <sheetName val="2012170010079"/>
      <sheetName val="2012170010081"/>
      <sheetName val="2012170010082 "/>
      <sheetName val="2012170010083"/>
      <sheetName val="2012170010084"/>
      <sheetName val="2012170010085"/>
      <sheetName val="2012170010085 "/>
      <sheetName val="2012170010088"/>
      <sheetName val="2012170010089"/>
      <sheetName val="2012170010090"/>
      <sheetName val="2012170010091"/>
      <sheetName val="2012170010092 "/>
      <sheetName val="2012170010093"/>
      <sheetName val="2012170010095"/>
      <sheetName val="2012170010096"/>
      <sheetName val="Hoja1"/>
      <sheetName val="Hoja2"/>
    </sheetNames>
    <sheetDataSet>
      <sheetData sheetId="0">
        <row r="19">
          <cell r="P19">
            <v>2496914261.25</v>
          </cell>
        </row>
      </sheetData>
      <sheetData sheetId="1">
        <row r="18">
          <cell r="Q18">
            <v>441913159</v>
          </cell>
        </row>
      </sheetData>
      <sheetData sheetId="2">
        <row r="13">
          <cell r="P13">
            <v>0</v>
          </cell>
        </row>
      </sheetData>
      <sheetData sheetId="3">
        <row r="12">
          <cell r="P12">
            <v>75000000</v>
          </cell>
        </row>
      </sheetData>
      <sheetData sheetId="4">
        <row r="12">
          <cell r="P12">
            <v>25000000</v>
          </cell>
        </row>
      </sheetData>
      <sheetData sheetId="5">
        <row r="12">
          <cell r="P12">
            <v>7500000</v>
          </cell>
        </row>
      </sheetData>
      <sheetData sheetId="6">
        <row r="12">
          <cell r="P12">
            <v>7500000</v>
          </cell>
        </row>
      </sheetData>
      <sheetData sheetId="7">
        <row r="13">
          <cell r="P13">
            <v>12500000</v>
          </cell>
        </row>
      </sheetData>
      <sheetData sheetId="8">
        <row r="14">
          <cell r="P14">
            <v>75000000</v>
          </cell>
        </row>
      </sheetData>
      <sheetData sheetId="9">
        <row r="18">
          <cell r="P18">
            <v>429375000</v>
          </cell>
        </row>
      </sheetData>
      <sheetData sheetId="10">
        <row r="13">
          <cell r="P13">
            <v>75000000</v>
          </cell>
        </row>
      </sheetData>
      <sheetData sheetId="11">
        <row r="20">
          <cell r="P20">
            <v>47500000</v>
          </cell>
        </row>
      </sheetData>
      <sheetData sheetId="12"/>
      <sheetData sheetId="13">
        <row r="16">
          <cell r="P16">
            <v>0</v>
          </cell>
        </row>
      </sheetData>
      <sheetData sheetId="14">
        <row r="13">
          <cell r="P13">
            <v>25000000</v>
          </cell>
        </row>
      </sheetData>
      <sheetData sheetId="15">
        <row r="13">
          <cell r="P13">
            <v>1243399930</v>
          </cell>
        </row>
      </sheetData>
      <sheetData sheetId="16">
        <row r="18">
          <cell r="P18">
            <v>452251352.25</v>
          </cell>
        </row>
      </sheetData>
      <sheetData sheetId="17">
        <row r="57">
          <cell r="P57">
            <v>14162500</v>
          </cell>
        </row>
      </sheetData>
      <sheetData sheetId="18">
        <row r="23">
          <cell r="P23">
            <v>516717487.5</v>
          </cell>
        </row>
      </sheetData>
      <sheetData sheetId="19">
        <row r="13">
          <cell r="P13">
            <v>514500000</v>
          </cell>
        </row>
      </sheetData>
      <sheetData sheetId="20">
        <row r="15">
          <cell r="P15">
            <v>5000000</v>
          </cell>
        </row>
      </sheetData>
      <sheetData sheetId="21">
        <row r="13">
          <cell r="P13">
            <v>10000000</v>
          </cell>
        </row>
      </sheetData>
      <sheetData sheetId="22"/>
      <sheetData sheetId="2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(2)"/>
      <sheetName val="21"/>
      <sheetName val="19"/>
      <sheetName val="20"/>
      <sheetName val="22"/>
      <sheetName val="23"/>
      <sheetName val="29"/>
      <sheetName val="30"/>
      <sheetName val="31"/>
      <sheetName val="32"/>
      <sheetName val="159"/>
      <sheetName val="Hoja1"/>
    </sheetNames>
    <sheetDataSet>
      <sheetData sheetId="0">
        <row r="23">
          <cell r="P23">
            <v>302500000</v>
          </cell>
        </row>
      </sheetData>
      <sheetData sheetId="1">
        <row r="23">
          <cell r="P23">
            <v>118000000</v>
          </cell>
        </row>
      </sheetData>
      <sheetData sheetId="2">
        <row r="17">
          <cell r="Q17">
            <v>0</v>
          </cell>
        </row>
      </sheetData>
      <sheetData sheetId="3">
        <row r="14">
          <cell r="P14">
            <v>20000000</v>
          </cell>
        </row>
      </sheetData>
      <sheetData sheetId="4">
        <row r="14">
          <cell r="P14">
            <v>0</v>
          </cell>
        </row>
      </sheetData>
      <sheetData sheetId="5">
        <row r="14">
          <cell r="P14">
            <v>0</v>
          </cell>
        </row>
      </sheetData>
      <sheetData sheetId="6">
        <row r="14">
          <cell r="P14">
            <v>300000000</v>
          </cell>
        </row>
      </sheetData>
      <sheetData sheetId="7">
        <row r="16">
          <cell r="P16">
            <v>208811429</v>
          </cell>
        </row>
      </sheetData>
      <sheetData sheetId="8">
        <row r="14">
          <cell r="P14">
            <v>200000000</v>
          </cell>
        </row>
      </sheetData>
      <sheetData sheetId="9">
        <row r="20">
          <cell r="P20">
            <v>15000000</v>
          </cell>
        </row>
      </sheetData>
      <sheetData sheetId="10">
        <row r="13">
          <cell r="P13">
            <v>25000000</v>
          </cell>
        </row>
      </sheetData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8"/>
      <sheetName val="039"/>
      <sheetName val="040"/>
      <sheetName val="044"/>
      <sheetName val="045"/>
      <sheetName val="47-Atenc. Emerg"/>
      <sheetName val="Hoja1"/>
    </sheetNames>
    <sheetDataSet>
      <sheetData sheetId="0">
        <row r="15">
          <cell r="P15">
            <v>162500000</v>
          </cell>
        </row>
      </sheetData>
      <sheetData sheetId="1">
        <row r="12">
          <cell r="P12">
            <v>0</v>
          </cell>
        </row>
      </sheetData>
      <sheetData sheetId="2">
        <row r="12">
          <cell r="P12">
            <v>75000000</v>
          </cell>
        </row>
      </sheetData>
      <sheetData sheetId="3">
        <row r="16">
          <cell r="P16">
            <v>68000000</v>
          </cell>
        </row>
      </sheetData>
      <sheetData sheetId="4">
        <row r="35">
          <cell r="P35">
            <v>148526758.375</v>
          </cell>
        </row>
      </sheetData>
      <sheetData sheetId="5">
        <row r="19">
          <cell r="P19">
            <v>452289076.625</v>
          </cell>
        </row>
      </sheetData>
      <sheetData sheetId="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 11"/>
      <sheetName val="PROYECTO 12"/>
      <sheetName val="PROYECTO 13"/>
      <sheetName val="actividades"/>
      <sheetName val="Hoja1"/>
      <sheetName val="Hoja2"/>
    </sheetNames>
    <sheetDataSet>
      <sheetData sheetId="0">
        <row r="17">
          <cell r="P17">
            <v>20000000</v>
          </cell>
        </row>
      </sheetData>
      <sheetData sheetId="1">
        <row r="56">
          <cell r="P56">
            <v>22500000</v>
          </cell>
        </row>
      </sheetData>
      <sheetData sheetId="2">
        <row r="41">
          <cell r="P41">
            <v>620000000</v>
          </cell>
        </row>
      </sheetData>
      <sheetData sheetId="3"/>
      <sheetData sheetId="4"/>
      <sheetData sheetId="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3"/>
      <sheetName val="034"/>
      <sheetName val="035"/>
      <sheetName val="036"/>
      <sheetName val="037"/>
      <sheetName val="Hoja1"/>
    </sheetNames>
    <sheetDataSet>
      <sheetData sheetId="0">
        <row r="25">
          <cell r="P25">
            <v>236000000</v>
          </cell>
        </row>
      </sheetData>
      <sheetData sheetId="1">
        <row r="20">
          <cell r="P20">
            <v>139783000</v>
          </cell>
        </row>
      </sheetData>
      <sheetData sheetId="2">
        <row r="20">
          <cell r="P20">
            <v>595000000</v>
          </cell>
        </row>
      </sheetData>
      <sheetData sheetId="3">
        <row r="21">
          <cell r="P21">
            <v>290000000</v>
          </cell>
        </row>
      </sheetData>
      <sheetData sheetId="4">
        <row r="19">
          <cell r="P19">
            <v>160000000</v>
          </cell>
        </row>
      </sheetData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170010048"/>
      <sheetName val="2012170010049"/>
      <sheetName val=" 2012170010052"/>
      <sheetName val="2012170010053"/>
      <sheetName val="2012170010054"/>
      <sheetName val="2012170010055"/>
      <sheetName val="2012170010057"/>
      <sheetName val="2012170010058"/>
      <sheetName val="2012170010059"/>
      <sheetName val="2012170010061"/>
      <sheetName val="2012170010062"/>
      <sheetName val="2012170010063"/>
      <sheetName val="2012170010064"/>
      <sheetName val="2012170010065"/>
      <sheetName val="2012170010066"/>
      <sheetName val="2012170010067"/>
      <sheetName val="2012170010068"/>
      <sheetName val="2012170010069"/>
      <sheetName val=" 2012170010070 "/>
      <sheetName val="2012170010071"/>
      <sheetName val="2012170010103"/>
      <sheetName val="201217001103"/>
      <sheetName val="subactividades"/>
    </sheetNames>
    <sheetDataSet>
      <sheetData sheetId="0">
        <row r="16">
          <cell r="P16">
            <v>67500000</v>
          </cell>
        </row>
      </sheetData>
      <sheetData sheetId="1">
        <row r="15">
          <cell r="P15">
            <v>0</v>
          </cell>
        </row>
      </sheetData>
      <sheetData sheetId="2">
        <row r="15">
          <cell r="P15">
            <v>27500000</v>
          </cell>
        </row>
      </sheetData>
      <sheetData sheetId="3">
        <row r="13">
          <cell r="P13">
            <v>16750000</v>
          </cell>
        </row>
      </sheetData>
      <sheetData sheetId="4">
        <row r="77">
          <cell r="P77">
            <v>8888888.8888888881</v>
          </cell>
        </row>
      </sheetData>
      <sheetData sheetId="5">
        <row r="17">
          <cell r="P17">
            <v>18862500</v>
          </cell>
        </row>
      </sheetData>
      <sheetData sheetId="6">
        <row r="58">
          <cell r="P58">
            <v>10500000</v>
          </cell>
        </row>
      </sheetData>
      <sheetData sheetId="7">
        <row r="37">
          <cell r="P37">
            <v>18127701125.5</v>
          </cell>
        </row>
      </sheetData>
      <sheetData sheetId="8">
        <row r="14">
          <cell r="P14">
            <v>32672727.272727273</v>
          </cell>
        </row>
      </sheetData>
      <sheetData sheetId="9">
        <row r="14">
          <cell r="P14">
            <v>16250000</v>
          </cell>
        </row>
      </sheetData>
      <sheetData sheetId="10"/>
      <sheetData sheetId="11">
        <row r="15">
          <cell r="P15">
            <v>10000000</v>
          </cell>
        </row>
      </sheetData>
      <sheetData sheetId="12">
        <row r="22">
          <cell r="P22">
            <v>22500000</v>
          </cell>
        </row>
      </sheetData>
      <sheetData sheetId="13">
        <row r="15">
          <cell r="P15">
            <v>18215909.09090909</v>
          </cell>
        </row>
      </sheetData>
      <sheetData sheetId="14">
        <row r="12">
          <cell r="P12">
            <v>40000000</v>
          </cell>
        </row>
      </sheetData>
      <sheetData sheetId="15">
        <row r="13">
          <cell r="P13">
            <v>0</v>
          </cell>
        </row>
      </sheetData>
      <sheetData sheetId="16"/>
      <sheetData sheetId="17"/>
      <sheetData sheetId="18">
        <row r="12">
          <cell r="P12">
            <v>0</v>
          </cell>
        </row>
      </sheetData>
      <sheetData sheetId="19">
        <row r="12">
          <cell r="P12">
            <v>125000000</v>
          </cell>
        </row>
      </sheetData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ACHO"/>
      <sheetName val="Hoja2"/>
    </sheetNames>
    <sheetDataSet>
      <sheetData sheetId="0">
        <row r="15">
          <cell r="P15">
            <v>50000000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"/>
      <sheetName val="25"/>
      <sheetName val="Hoja2"/>
    </sheetNames>
    <sheetDataSet>
      <sheetData sheetId="0">
        <row r="14">
          <cell r="P14">
            <v>0</v>
          </cell>
        </row>
      </sheetData>
      <sheetData sheetId="1">
        <row r="12">
          <cell r="P12">
            <v>0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"/>
      <sheetName val="27"/>
    </sheetNames>
    <sheetDataSet>
      <sheetData sheetId="0">
        <row r="20">
          <cell r="P20">
            <v>49250000</v>
          </cell>
        </row>
      </sheetData>
      <sheetData sheetId="1">
        <row r="19">
          <cell r="P1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3"/>
      <sheetName val="Hoja2"/>
    </sheetNames>
    <sheetDataSet>
      <sheetData sheetId="0">
        <row r="20">
          <cell r="P20">
            <v>160900000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0"/>
      <sheetName val="141"/>
      <sheetName val="142"/>
      <sheetName val="138"/>
      <sheetName val="SUBACTIVIDADES"/>
      <sheetName val="Hoja1"/>
    </sheetNames>
    <sheetDataSet>
      <sheetData sheetId="0">
        <row r="21">
          <cell r="P21">
            <v>243362500</v>
          </cell>
        </row>
      </sheetData>
      <sheetData sheetId="1">
        <row r="22">
          <cell r="P22">
            <v>30750000</v>
          </cell>
        </row>
      </sheetData>
      <sheetData sheetId="2">
        <row r="14">
          <cell r="P14">
            <v>25000000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4"/>
      <sheetName val="015"/>
      <sheetName val="016"/>
      <sheetName val="017"/>
      <sheetName val="actividades"/>
      <sheetName val="018"/>
      <sheetName val="136"/>
      <sheetName val="Hoja1"/>
    </sheetNames>
    <sheetDataSet>
      <sheetData sheetId="0">
        <row r="15">
          <cell r="Q15">
            <v>61840000</v>
          </cell>
        </row>
      </sheetData>
      <sheetData sheetId="1">
        <row r="28">
          <cell r="P28">
            <v>98375000</v>
          </cell>
        </row>
      </sheetData>
      <sheetData sheetId="2">
        <row r="17">
          <cell r="P17">
            <v>31988170.800000001</v>
          </cell>
        </row>
      </sheetData>
      <sheetData sheetId="3">
        <row r="54">
          <cell r="P54">
            <v>138427000</v>
          </cell>
        </row>
      </sheetData>
      <sheetData sheetId="4"/>
      <sheetData sheetId="5">
        <row r="14">
          <cell r="P14">
            <v>6207243.6363636367</v>
          </cell>
        </row>
      </sheetData>
      <sheetData sheetId="6">
        <row r="13">
          <cell r="P13">
            <v>19760000</v>
          </cell>
        </row>
      </sheetData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7"/>
      <sheetName val="118"/>
      <sheetName val="119"/>
      <sheetName val="120"/>
      <sheetName val="121"/>
      <sheetName val="122"/>
      <sheetName val="122(31)"/>
      <sheetName val="123"/>
      <sheetName val="125"/>
      <sheetName val="128"/>
      <sheetName val="Hoja1"/>
    </sheetNames>
    <sheetDataSet>
      <sheetData sheetId="0">
        <row r="15">
          <cell r="P15">
            <v>26188822.5</v>
          </cell>
        </row>
      </sheetData>
      <sheetData sheetId="1"/>
      <sheetData sheetId="2">
        <row r="18">
          <cell r="P18">
            <v>46632000</v>
          </cell>
        </row>
      </sheetData>
      <sheetData sheetId="3">
        <row r="19">
          <cell r="P19">
            <v>127550000</v>
          </cell>
        </row>
      </sheetData>
      <sheetData sheetId="4">
        <row r="16">
          <cell r="P16">
            <v>60450000</v>
          </cell>
        </row>
      </sheetData>
      <sheetData sheetId="5">
        <row r="15">
          <cell r="P15">
            <v>111546975.5</v>
          </cell>
        </row>
      </sheetData>
      <sheetData sheetId="6"/>
      <sheetData sheetId="7">
        <row r="13">
          <cell r="P13">
            <v>8250000</v>
          </cell>
        </row>
      </sheetData>
      <sheetData sheetId="8"/>
      <sheetData sheetId="9">
        <row r="12">
          <cell r="P12">
            <v>0</v>
          </cell>
        </row>
      </sheetData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7"/>
      <sheetName val="SUBAC."/>
      <sheetName val="129"/>
      <sheetName val="130"/>
      <sheetName val="131"/>
      <sheetName val="132"/>
      <sheetName val="Hoja4"/>
    </sheetNames>
    <sheetDataSet>
      <sheetData sheetId="0">
        <row r="21">
          <cell r="P21">
            <v>67800000</v>
          </cell>
        </row>
      </sheetData>
      <sheetData sheetId="1"/>
      <sheetData sheetId="2">
        <row r="52">
          <cell r="P52">
            <v>417747825</v>
          </cell>
        </row>
      </sheetData>
      <sheetData sheetId="3">
        <row r="23">
          <cell r="P23">
            <v>142200000</v>
          </cell>
        </row>
      </sheetData>
      <sheetData sheetId="4">
        <row r="17">
          <cell r="P17">
            <v>44000000</v>
          </cell>
        </row>
      </sheetData>
      <sheetData sheetId="5">
        <row r="17">
          <cell r="P17">
            <v>62000000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tabSelected="1" zoomScale="80" zoomScaleNormal="80" workbookViewId="0">
      <pane xSplit="5" ySplit="2" topLeftCell="F129" activePane="bottomRight" state="frozen"/>
      <selection pane="topRight" activeCell="D1" sqref="D1"/>
      <selection pane="bottomLeft" activeCell="A3" sqref="A3"/>
      <selection pane="bottomRight" activeCell="J133" sqref="J3:J133"/>
    </sheetView>
  </sheetViews>
  <sheetFormatPr baseColWidth="10" defaultRowHeight="15" x14ac:dyDescent="0.25"/>
  <cols>
    <col min="1" max="2" width="11.42578125" hidden="1" customWidth="1"/>
    <col min="3" max="3" width="4.140625" customWidth="1"/>
    <col min="4" max="4" width="17.42578125" customWidth="1"/>
    <col min="5" max="5" width="6.7109375" customWidth="1"/>
    <col min="6" max="6" width="50.7109375" customWidth="1"/>
    <col min="7" max="7" width="25.7109375" customWidth="1"/>
    <col min="8" max="8" width="22.28515625" style="24" customWidth="1"/>
    <col min="9" max="9" width="24.7109375" style="24" customWidth="1"/>
    <col min="10" max="10" width="24.140625" style="24" customWidth="1"/>
    <col min="11" max="11" width="13.7109375" style="24" customWidth="1"/>
  </cols>
  <sheetData>
    <row r="1" spans="1:11" ht="15.75" hidden="1" thickBot="1" x14ac:dyDescent="0.3"/>
    <row r="2" spans="1:11" ht="64.5" customHeight="1" x14ac:dyDescent="0.25">
      <c r="D2" s="1" t="s">
        <v>1</v>
      </c>
      <c r="E2" s="2"/>
      <c r="F2" s="3" t="s">
        <v>2</v>
      </c>
      <c r="G2" s="3" t="s">
        <v>3</v>
      </c>
      <c r="H2" s="16" t="s">
        <v>674</v>
      </c>
      <c r="I2" s="16" t="s">
        <v>693</v>
      </c>
      <c r="J2" s="16" t="s">
        <v>694</v>
      </c>
      <c r="K2" s="139" t="s">
        <v>272</v>
      </c>
    </row>
    <row r="3" spans="1:11" s="23" customFormat="1" ht="54" customHeight="1" x14ac:dyDescent="0.25">
      <c r="A3" t="s">
        <v>522</v>
      </c>
      <c r="B3" s="23" t="str">
        <f>CONCATENATE(A3,C3,E3)</f>
        <v>MED14108</v>
      </c>
      <c r="C3" s="23">
        <v>14</v>
      </c>
      <c r="D3" s="135">
        <v>2016170010108</v>
      </c>
      <c r="E3" s="128">
        <v>108</v>
      </c>
      <c r="F3" s="137" t="s">
        <v>549</v>
      </c>
      <c r="G3" s="162" t="s">
        <v>6</v>
      </c>
      <c r="H3" s="126">
        <v>2159000000</v>
      </c>
      <c r="I3" s="126">
        <v>578307982.57000005</v>
      </c>
      <c r="J3" s="126">
        <v>244511499.65000001</v>
      </c>
      <c r="K3" s="133">
        <f t="shared" ref="K3:K9" si="0">+J3/I3</f>
        <v>0.42280498803317768</v>
      </c>
    </row>
    <row r="4" spans="1:11" ht="39.950000000000003" customHeight="1" x14ac:dyDescent="0.25">
      <c r="A4" t="s">
        <v>522</v>
      </c>
      <c r="B4" s="23" t="str">
        <f t="shared" ref="B4:B19" si="1">CONCATENATE(A4,C4,E4)</f>
        <v>MED14109</v>
      </c>
      <c r="C4">
        <v>14</v>
      </c>
      <c r="D4" s="135">
        <v>2016170010109</v>
      </c>
      <c r="E4" s="140">
        <v>109</v>
      </c>
      <c r="F4" s="137" t="s">
        <v>550</v>
      </c>
      <c r="G4" s="163"/>
      <c r="H4" s="126">
        <v>1335811825</v>
      </c>
      <c r="I4" s="126">
        <v>1139070955</v>
      </c>
      <c r="J4" s="126">
        <v>835008636.32000005</v>
      </c>
      <c r="K4" s="145">
        <f t="shared" si="0"/>
        <v>0.73306112552049052</v>
      </c>
    </row>
    <row r="5" spans="1:11" ht="39.950000000000003" customHeight="1" x14ac:dyDescent="0.25">
      <c r="A5" t="s">
        <v>522</v>
      </c>
      <c r="B5" s="23" t="str">
        <f t="shared" si="1"/>
        <v>MED14110</v>
      </c>
      <c r="C5">
        <v>14</v>
      </c>
      <c r="D5" s="4">
        <v>2016170010110</v>
      </c>
      <c r="E5" s="5">
        <v>110</v>
      </c>
      <c r="F5" s="142" t="s">
        <v>551</v>
      </c>
      <c r="G5" s="163"/>
      <c r="H5" s="126">
        <v>234797000</v>
      </c>
      <c r="I5" s="126">
        <v>165000000</v>
      </c>
      <c r="J5" s="126">
        <v>75351727</v>
      </c>
      <c r="K5" s="144">
        <f t="shared" si="0"/>
        <v>0.45667713333333332</v>
      </c>
    </row>
    <row r="6" spans="1:11" ht="39.950000000000003" customHeight="1" x14ac:dyDescent="0.25">
      <c r="A6" t="s">
        <v>522</v>
      </c>
      <c r="B6" s="23" t="str">
        <f t="shared" si="1"/>
        <v>MED14112</v>
      </c>
      <c r="C6">
        <v>14</v>
      </c>
      <c r="D6" s="4">
        <v>2016170010112</v>
      </c>
      <c r="E6" s="6">
        <v>112</v>
      </c>
      <c r="F6" s="142" t="s">
        <v>552</v>
      </c>
      <c r="G6" s="163"/>
      <c r="H6" s="126">
        <v>1600000000</v>
      </c>
      <c r="I6" s="126">
        <v>1332173677</v>
      </c>
      <c r="J6" s="126">
        <v>990871607</v>
      </c>
      <c r="K6" s="144">
        <f t="shared" si="0"/>
        <v>0.74380062007485526</v>
      </c>
    </row>
    <row r="7" spans="1:11" ht="54.75" customHeight="1" x14ac:dyDescent="0.25">
      <c r="A7" t="s">
        <v>522</v>
      </c>
      <c r="B7" s="23" t="str">
        <f t="shared" si="1"/>
        <v>MED14113</v>
      </c>
      <c r="C7">
        <v>14</v>
      </c>
      <c r="D7" s="4">
        <v>2016170010113</v>
      </c>
      <c r="E7" s="6">
        <v>113</v>
      </c>
      <c r="F7" s="142" t="s">
        <v>553</v>
      </c>
      <c r="G7" s="163"/>
      <c r="H7" s="126">
        <v>665000000</v>
      </c>
      <c r="I7" s="126">
        <v>502220462</v>
      </c>
      <c r="J7" s="126">
        <v>447857288</v>
      </c>
      <c r="K7" s="144">
        <f t="shared" si="0"/>
        <v>0.89175436264880825</v>
      </c>
    </row>
    <row r="8" spans="1:11" ht="39.950000000000003" customHeight="1" x14ac:dyDescent="0.25">
      <c r="A8" t="s">
        <v>522</v>
      </c>
      <c r="B8" s="23" t="str">
        <f t="shared" si="1"/>
        <v>MED14114</v>
      </c>
      <c r="C8">
        <v>14</v>
      </c>
      <c r="D8" s="135">
        <v>2016170010114</v>
      </c>
      <c r="E8" s="85">
        <v>114</v>
      </c>
      <c r="F8" s="137" t="s">
        <v>554</v>
      </c>
      <c r="G8" s="163"/>
      <c r="H8" s="126">
        <v>1533834100</v>
      </c>
      <c r="I8" s="126">
        <v>634803185</v>
      </c>
      <c r="J8" s="126">
        <v>627340716</v>
      </c>
      <c r="K8" s="123">
        <f t="shared" si="0"/>
        <v>0.98824443673829399</v>
      </c>
    </row>
    <row r="9" spans="1:11" ht="39.950000000000003" customHeight="1" x14ac:dyDescent="0.25">
      <c r="A9" t="s">
        <v>522</v>
      </c>
      <c r="B9" s="23" t="str">
        <f t="shared" si="1"/>
        <v>MED14111</v>
      </c>
      <c r="C9">
        <v>14</v>
      </c>
      <c r="D9" s="154">
        <v>2016170010111</v>
      </c>
      <c r="E9" s="6">
        <v>111</v>
      </c>
      <c r="F9" s="155" t="s">
        <v>555</v>
      </c>
      <c r="G9" s="171"/>
      <c r="H9" s="153">
        <v>1773500000</v>
      </c>
      <c r="I9" s="153">
        <v>1551864177</v>
      </c>
      <c r="J9" s="153">
        <v>931558615</v>
      </c>
      <c r="K9" s="156">
        <f t="shared" si="0"/>
        <v>0.60028360007694148</v>
      </c>
    </row>
    <row r="10" spans="1:11" ht="39.950000000000003" customHeight="1" x14ac:dyDescent="0.25">
      <c r="A10" t="s">
        <v>523</v>
      </c>
      <c r="B10" t="str">
        <f t="shared" si="1"/>
        <v>ALC20128</v>
      </c>
      <c r="C10">
        <v>20</v>
      </c>
      <c r="D10" s="7">
        <v>2016170010128</v>
      </c>
      <c r="E10" s="8">
        <v>128</v>
      </c>
      <c r="F10" s="143" t="s">
        <v>663</v>
      </c>
      <c r="G10" s="164" t="s">
        <v>17</v>
      </c>
      <c r="H10" s="126">
        <v>0</v>
      </c>
      <c r="I10" s="126">
        <v>0</v>
      </c>
      <c r="J10" s="126">
        <v>0</v>
      </c>
      <c r="K10" s="145">
        <v>0</v>
      </c>
    </row>
    <row r="11" spans="1:11" ht="39.950000000000003" customHeight="1" x14ac:dyDescent="0.25">
      <c r="A11" t="s">
        <v>523</v>
      </c>
      <c r="B11" t="str">
        <f t="shared" si="1"/>
        <v>ALC20129</v>
      </c>
      <c r="C11">
        <v>20</v>
      </c>
      <c r="D11" s="9">
        <v>2016170010129</v>
      </c>
      <c r="E11" s="10">
        <v>129</v>
      </c>
      <c r="F11" s="11" t="s">
        <v>664</v>
      </c>
      <c r="G11" s="164"/>
      <c r="H11" s="126">
        <v>105000000</v>
      </c>
      <c r="I11" s="126">
        <v>0</v>
      </c>
      <c r="J11" s="126">
        <v>0</v>
      </c>
      <c r="K11" s="145">
        <v>0</v>
      </c>
    </row>
    <row r="12" spans="1:11" ht="39.950000000000003" customHeight="1" x14ac:dyDescent="0.25">
      <c r="A12" t="s">
        <v>523</v>
      </c>
      <c r="B12" t="str">
        <f t="shared" si="1"/>
        <v>ALC20132</v>
      </c>
      <c r="C12">
        <v>20</v>
      </c>
      <c r="D12" s="27">
        <v>201617010132</v>
      </c>
      <c r="E12" s="28">
        <v>132</v>
      </c>
      <c r="F12" s="29" t="s">
        <v>665</v>
      </c>
      <c r="G12" s="164"/>
      <c r="H12" s="126">
        <v>65000000</v>
      </c>
      <c r="I12" s="126">
        <v>33714286</v>
      </c>
      <c r="J12" s="126">
        <v>14955142</v>
      </c>
      <c r="K12" s="151">
        <f t="shared" ref="K12" si="2">+J12/I12</f>
        <v>0.44358471657979054</v>
      </c>
    </row>
    <row r="13" spans="1:11" ht="65.25" customHeight="1" x14ac:dyDescent="0.25">
      <c r="A13" t="s">
        <v>523</v>
      </c>
      <c r="B13" t="str">
        <f t="shared" si="1"/>
        <v>ALC20066</v>
      </c>
      <c r="C13">
        <v>20</v>
      </c>
      <c r="D13" s="135">
        <v>2016170010066</v>
      </c>
      <c r="E13" s="136" t="s">
        <v>231</v>
      </c>
      <c r="F13" s="140" t="s">
        <v>613</v>
      </c>
      <c r="G13" s="158" t="s">
        <v>30</v>
      </c>
      <c r="H13" s="126">
        <v>818000000</v>
      </c>
      <c r="I13" s="126">
        <v>646471545</v>
      </c>
      <c r="J13" s="126">
        <v>369197132</v>
      </c>
      <c r="K13" s="145">
        <f t="shared" ref="K13:K19" si="3">+J13/I13</f>
        <v>0.57109571930192227</v>
      </c>
    </row>
    <row r="14" spans="1:11" ht="58.5" customHeight="1" x14ac:dyDescent="0.25">
      <c r="A14" t="s">
        <v>523</v>
      </c>
      <c r="B14" t="str">
        <f t="shared" si="1"/>
        <v>ALC20067</v>
      </c>
      <c r="C14">
        <v>20</v>
      </c>
      <c r="D14" s="135">
        <v>2016170010067</v>
      </c>
      <c r="E14" s="136" t="s">
        <v>233</v>
      </c>
      <c r="F14" s="140" t="s">
        <v>614</v>
      </c>
      <c r="G14" s="159"/>
      <c r="H14" s="126">
        <v>1499795160</v>
      </c>
      <c r="I14" s="126">
        <v>1000000000</v>
      </c>
      <c r="J14" s="126">
        <v>396261988</v>
      </c>
      <c r="K14" s="145">
        <f t="shared" si="3"/>
        <v>0.39626198800000001</v>
      </c>
    </row>
    <row r="15" spans="1:11" ht="58.5" customHeight="1" x14ac:dyDescent="0.25">
      <c r="A15" t="s">
        <v>523</v>
      </c>
      <c r="B15" t="str">
        <f t="shared" si="1"/>
        <v>ALC20068</v>
      </c>
      <c r="C15">
        <v>20</v>
      </c>
      <c r="D15" s="135">
        <v>2016170010068</v>
      </c>
      <c r="E15" s="136" t="s">
        <v>515</v>
      </c>
      <c r="F15" s="140" t="s">
        <v>675</v>
      </c>
      <c r="G15" s="160"/>
      <c r="H15" s="126">
        <v>1829095702</v>
      </c>
      <c r="I15" s="126">
        <v>1138545550</v>
      </c>
      <c r="J15" s="126">
        <v>682247303</v>
      </c>
      <c r="K15" s="145">
        <f t="shared" si="3"/>
        <v>0.59922706034905671</v>
      </c>
    </row>
    <row r="16" spans="1:11" ht="39.950000000000003" customHeight="1" x14ac:dyDescent="0.25">
      <c r="A16" t="s">
        <v>524</v>
      </c>
      <c r="B16" s="23" t="str">
        <f t="shared" si="1"/>
        <v>SAD21044</v>
      </c>
      <c r="C16">
        <v>21</v>
      </c>
      <c r="D16" s="154">
        <v>2016170010044</v>
      </c>
      <c r="E16" s="87" t="s">
        <v>194</v>
      </c>
      <c r="F16" s="155" t="s">
        <v>556</v>
      </c>
      <c r="G16" s="173" t="s">
        <v>37</v>
      </c>
      <c r="H16" s="153">
        <v>200198000</v>
      </c>
      <c r="I16" s="153">
        <v>143858527</v>
      </c>
      <c r="J16" s="153">
        <v>72304476</v>
      </c>
      <c r="K16" s="145">
        <f>+J16/I16</f>
        <v>0.50260820479553503</v>
      </c>
    </row>
    <row r="17" spans="1:11" ht="57" customHeight="1" x14ac:dyDescent="0.25">
      <c r="A17" t="s">
        <v>524</v>
      </c>
      <c r="B17" s="23" t="str">
        <f t="shared" si="1"/>
        <v>SAD21045</v>
      </c>
      <c r="C17">
        <v>21</v>
      </c>
      <c r="D17" s="154">
        <v>2016170010045</v>
      </c>
      <c r="E17" s="87" t="s">
        <v>185</v>
      </c>
      <c r="F17" s="155" t="s">
        <v>557</v>
      </c>
      <c r="G17" s="173"/>
      <c r="H17" s="153">
        <v>97000000</v>
      </c>
      <c r="I17" s="153">
        <v>82576200</v>
      </c>
      <c r="J17" s="153">
        <v>55496200</v>
      </c>
      <c r="K17" s="145">
        <f t="shared" si="3"/>
        <v>0.67206047263012825</v>
      </c>
    </row>
    <row r="18" spans="1:11" ht="39.950000000000003" customHeight="1" x14ac:dyDescent="0.25">
      <c r="A18" t="s">
        <v>524</v>
      </c>
      <c r="B18" s="23" t="str">
        <f t="shared" si="1"/>
        <v>SAD21046</v>
      </c>
      <c r="C18">
        <v>21</v>
      </c>
      <c r="D18" s="154">
        <v>2016170010046</v>
      </c>
      <c r="E18" s="87" t="s">
        <v>558</v>
      </c>
      <c r="F18" s="155" t="s">
        <v>559</v>
      </c>
      <c r="G18" s="173"/>
      <c r="H18" s="153">
        <v>800793339</v>
      </c>
      <c r="I18" s="153">
        <v>379069776.26999998</v>
      </c>
      <c r="J18" s="153">
        <v>311107348.26999998</v>
      </c>
      <c r="K18" s="145">
        <f t="shared" si="3"/>
        <v>0.8207126174269499</v>
      </c>
    </row>
    <row r="19" spans="1:11" ht="44.25" customHeight="1" x14ac:dyDescent="0.25">
      <c r="A19" t="s">
        <v>524</v>
      </c>
      <c r="B19" s="23" t="str">
        <f t="shared" si="1"/>
        <v>SAD21047</v>
      </c>
      <c r="C19">
        <v>21</v>
      </c>
      <c r="D19" s="154">
        <v>2016170010047</v>
      </c>
      <c r="E19" s="87" t="s">
        <v>196</v>
      </c>
      <c r="F19" s="155" t="s">
        <v>560</v>
      </c>
      <c r="G19" s="173"/>
      <c r="H19" s="153">
        <v>974153274</v>
      </c>
      <c r="I19" s="153">
        <v>577431800.5</v>
      </c>
      <c r="J19" s="153">
        <v>289182896.5</v>
      </c>
      <c r="K19" s="145">
        <f t="shared" si="3"/>
        <v>0.50080874702362366</v>
      </c>
    </row>
    <row r="20" spans="1:11" ht="39.950000000000003" customHeight="1" x14ac:dyDescent="0.25">
      <c r="A20" t="s">
        <v>525</v>
      </c>
      <c r="B20" t="str">
        <f t="shared" ref="B20:B85" si="4">CONCATENATE(A20,C20,E20)</f>
        <v>PLA22091</v>
      </c>
      <c r="C20">
        <v>22</v>
      </c>
      <c r="D20" s="4">
        <v>2016170010091</v>
      </c>
      <c r="E20" s="65" t="s">
        <v>148</v>
      </c>
      <c r="F20" s="142" t="s">
        <v>561</v>
      </c>
      <c r="G20" s="162" t="s">
        <v>50</v>
      </c>
      <c r="H20" s="126">
        <v>67000000</v>
      </c>
      <c r="I20" s="126">
        <v>61196517</v>
      </c>
      <c r="J20" s="126">
        <v>37191198</v>
      </c>
      <c r="K20" s="145">
        <f t="shared" ref="K20:K28" si="5">+J20/I20</f>
        <v>0.60773390093426394</v>
      </c>
    </row>
    <row r="21" spans="1:11" ht="54.75" customHeight="1" x14ac:dyDescent="0.25">
      <c r="A21" t="s">
        <v>525</v>
      </c>
      <c r="B21" t="str">
        <f t="shared" si="4"/>
        <v>PLA22092</v>
      </c>
      <c r="C21">
        <v>22</v>
      </c>
      <c r="D21" s="4">
        <v>2016170010092</v>
      </c>
      <c r="E21" s="65" t="s">
        <v>150</v>
      </c>
      <c r="F21" s="142" t="s">
        <v>562</v>
      </c>
      <c r="G21" s="163"/>
      <c r="H21" s="126">
        <v>500000000</v>
      </c>
      <c r="I21" s="126">
        <v>0</v>
      </c>
      <c r="J21" s="126">
        <v>0</v>
      </c>
      <c r="K21" s="145">
        <v>0</v>
      </c>
    </row>
    <row r="22" spans="1:11" ht="39.950000000000003" customHeight="1" x14ac:dyDescent="0.25">
      <c r="A22" t="s">
        <v>525</v>
      </c>
      <c r="B22" t="str">
        <f t="shared" si="4"/>
        <v>PLA22093</v>
      </c>
      <c r="C22">
        <v>22</v>
      </c>
      <c r="D22" s="135">
        <v>2016170010093</v>
      </c>
      <c r="E22" s="136" t="s">
        <v>154</v>
      </c>
      <c r="F22" s="137" t="s">
        <v>563</v>
      </c>
      <c r="G22" s="163"/>
      <c r="H22" s="126">
        <v>105963096</v>
      </c>
      <c r="I22" s="126">
        <v>12956400</v>
      </c>
      <c r="J22" s="126">
        <v>4464100</v>
      </c>
      <c r="K22" s="145">
        <f t="shared" si="5"/>
        <v>0.34454786823500355</v>
      </c>
    </row>
    <row r="23" spans="1:11" ht="39.950000000000003" customHeight="1" x14ac:dyDescent="0.25">
      <c r="A23" t="s">
        <v>525</v>
      </c>
      <c r="B23" t="str">
        <f t="shared" si="4"/>
        <v>PLA22094</v>
      </c>
      <c r="C23">
        <v>22</v>
      </c>
      <c r="D23" s="4">
        <v>2016170010094</v>
      </c>
      <c r="E23" s="65" t="s">
        <v>564</v>
      </c>
      <c r="F23" s="142" t="s">
        <v>565</v>
      </c>
      <c r="G23" s="163"/>
      <c r="H23" s="126">
        <v>213000000</v>
      </c>
      <c r="I23" s="126">
        <v>202861242</v>
      </c>
      <c r="J23" s="126">
        <v>123290209</v>
      </c>
      <c r="K23" s="145">
        <f t="shared" si="5"/>
        <v>0.60775635495714853</v>
      </c>
    </row>
    <row r="24" spans="1:11" ht="65.25" customHeight="1" x14ac:dyDescent="0.25">
      <c r="A24" t="s">
        <v>525</v>
      </c>
      <c r="B24" t="str">
        <f t="shared" si="4"/>
        <v>PLA22095</v>
      </c>
      <c r="C24">
        <v>22</v>
      </c>
      <c r="D24" s="4">
        <v>2016170010095</v>
      </c>
      <c r="E24" s="65" t="s">
        <v>158</v>
      </c>
      <c r="F24" s="142" t="s">
        <v>566</v>
      </c>
      <c r="G24" s="163"/>
      <c r="H24" s="126">
        <v>268084793</v>
      </c>
      <c r="I24" s="126">
        <v>156380057</v>
      </c>
      <c r="J24" s="126">
        <v>71674080</v>
      </c>
      <c r="K24" s="145">
        <f t="shared" si="5"/>
        <v>0.45833261206702336</v>
      </c>
    </row>
    <row r="25" spans="1:11" ht="59.25" customHeight="1" x14ac:dyDescent="0.25">
      <c r="A25" t="s">
        <v>525</v>
      </c>
      <c r="B25" t="str">
        <f t="shared" si="4"/>
        <v>PLA22096</v>
      </c>
      <c r="C25">
        <v>22</v>
      </c>
      <c r="D25" s="4">
        <v>2016170010096</v>
      </c>
      <c r="E25" s="65" t="s">
        <v>160</v>
      </c>
      <c r="F25" s="142" t="s">
        <v>567</v>
      </c>
      <c r="G25" s="163"/>
      <c r="H25" s="126">
        <v>138000000</v>
      </c>
      <c r="I25" s="126">
        <v>126221953</v>
      </c>
      <c r="J25" s="126">
        <v>85338859</v>
      </c>
      <c r="K25" s="145">
        <f t="shared" si="5"/>
        <v>0.67610155738914923</v>
      </c>
    </row>
    <row r="26" spans="1:11" ht="39.950000000000003" customHeight="1" x14ac:dyDescent="0.25">
      <c r="A26" t="s">
        <v>525</v>
      </c>
      <c r="B26" t="str">
        <f t="shared" si="4"/>
        <v>PLA22097</v>
      </c>
      <c r="C26">
        <v>22</v>
      </c>
      <c r="D26" s="135">
        <v>2016170010097</v>
      </c>
      <c r="E26" s="136" t="s">
        <v>81</v>
      </c>
      <c r="F26" s="137" t="s">
        <v>568</v>
      </c>
      <c r="G26" s="163"/>
      <c r="H26" s="126">
        <v>4321136315</v>
      </c>
      <c r="I26" s="126">
        <v>668470270</v>
      </c>
      <c r="J26" s="126">
        <v>211711569</v>
      </c>
      <c r="K26" s="152">
        <f t="shared" si="5"/>
        <v>0.31671052326680138</v>
      </c>
    </row>
    <row r="27" spans="1:11" ht="39.950000000000003" customHeight="1" x14ac:dyDescent="0.25">
      <c r="A27" t="s">
        <v>525</v>
      </c>
      <c r="B27" t="str">
        <f t="shared" si="4"/>
        <v>PLA22098</v>
      </c>
      <c r="C27">
        <v>22</v>
      </c>
      <c r="D27" s="135">
        <v>2016170010098</v>
      </c>
      <c r="E27" s="136" t="s">
        <v>75</v>
      </c>
      <c r="F27" s="137" t="s">
        <v>569</v>
      </c>
      <c r="G27" s="163"/>
      <c r="H27" s="126">
        <v>50000000</v>
      </c>
      <c r="I27" s="126">
        <v>0</v>
      </c>
      <c r="J27" s="126">
        <v>0</v>
      </c>
      <c r="K27" s="145">
        <v>0</v>
      </c>
    </row>
    <row r="28" spans="1:11" ht="39.950000000000003" customHeight="1" x14ac:dyDescent="0.25">
      <c r="A28" t="s">
        <v>525</v>
      </c>
      <c r="B28" t="str">
        <f t="shared" ref="B28" si="6">CONCATENATE(A28,C28,E28)</f>
        <v>PLA22099</v>
      </c>
      <c r="C28">
        <v>22</v>
      </c>
      <c r="D28" s="146">
        <v>2016170010099</v>
      </c>
      <c r="E28" s="147" t="s">
        <v>7</v>
      </c>
      <c r="F28" s="148" t="s">
        <v>570</v>
      </c>
      <c r="G28" s="163"/>
      <c r="H28" s="126">
        <v>443000000</v>
      </c>
      <c r="I28" s="126">
        <v>328669450</v>
      </c>
      <c r="J28" s="126">
        <v>196796109</v>
      </c>
      <c r="K28" s="152">
        <f t="shared" si="5"/>
        <v>0.59876605203191235</v>
      </c>
    </row>
    <row r="29" spans="1:11" ht="39.950000000000003" customHeight="1" x14ac:dyDescent="0.25">
      <c r="A29" t="s">
        <v>525</v>
      </c>
      <c r="B29" t="str">
        <f t="shared" si="4"/>
        <v>PLA22137</v>
      </c>
      <c r="C29">
        <v>22</v>
      </c>
      <c r="D29" s="135">
        <v>2016170010137</v>
      </c>
      <c r="E29" s="136">
        <v>137</v>
      </c>
      <c r="F29" s="148" t="s">
        <v>690</v>
      </c>
      <c r="G29" s="171"/>
      <c r="H29" s="126">
        <v>300000000</v>
      </c>
      <c r="I29" s="126">
        <v>0</v>
      </c>
      <c r="J29" s="126">
        <v>0</v>
      </c>
      <c r="K29" s="150">
        <v>0</v>
      </c>
    </row>
    <row r="30" spans="1:11" ht="54" customHeight="1" x14ac:dyDescent="0.25">
      <c r="A30" t="s">
        <v>526</v>
      </c>
      <c r="B30" t="str">
        <f t="shared" si="4"/>
        <v>TTO23036</v>
      </c>
      <c r="C30">
        <v>23</v>
      </c>
      <c r="D30" s="135">
        <v>2016170010036</v>
      </c>
      <c r="E30" s="136" t="s">
        <v>216</v>
      </c>
      <c r="F30" s="137" t="s">
        <v>571</v>
      </c>
      <c r="G30" s="180" t="s">
        <v>65</v>
      </c>
      <c r="H30" s="126">
        <v>300120000</v>
      </c>
      <c r="I30" s="126">
        <v>223252852</v>
      </c>
      <c r="J30" s="126">
        <v>127409762</v>
      </c>
      <c r="K30" s="145">
        <f t="shared" ref="K30:K37" si="7">+J30/I30</f>
        <v>0.57069713044472103</v>
      </c>
    </row>
    <row r="31" spans="1:11" ht="56.25" customHeight="1" x14ac:dyDescent="0.25">
      <c r="A31" t="s">
        <v>526</v>
      </c>
      <c r="B31" t="str">
        <f t="shared" si="4"/>
        <v>TTO23037</v>
      </c>
      <c r="C31">
        <v>23</v>
      </c>
      <c r="D31" s="135">
        <v>2016170010037</v>
      </c>
      <c r="E31" s="136" t="s">
        <v>94</v>
      </c>
      <c r="F31" s="137" t="s">
        <v>572</v>
      </c>
      <c r="G31" s="181"/>
      <c r="H31" s="126">
        <v>2304414510</v>
      </c>
      <c r="I31" s="126">
        <v>1688063142</v>
      </c>
      <c r="J31" s="126">
        <v>739038696</v>
      </c>
      <c r="K31" s="145">
        <f t="shared" si="7"/>
        <v>0.43780275607723684</v>
      </c>
    </row>
    <row r="32" spans="1:11" ht="39.950000000000003" customHeight="1" x14ac:dyDescent="0.25">
      <c r="A32" t="s">
        <v>526</v>
      </c>
      <c r="B32" t="str">
        <f t="shared" si="4"/>
        <v>TTO23038</v>
      </c>
      <c r="C32">
        <v>23</v>
      </c>
      <c r="D32" s="4">
        <v>2016170010038</v>
      </c>
      <c r="E32" s="65" t="s">
        <v>190</v>
      </c>
      <c r="F32" s="138" t="s">
        <v>573</v>
      </c>
      <c r="G32" s="181"/>
      <c r="H32" s="126">
        <v>316920000</v>
      </c>
      <c r="I32" s="126">
        <v>253245774</v>
      </c>
      <c r="J32" s="126">
        <v>156938971</v>
      </c>
      <c r="K32" s="145">
        <f t="shared" si="7"/>
        <v>0.61971012791708024</v>
      </c>
    </row>
    <row r="33" spans="1:11" ht="73.5" customHeight="1" x14ac:dyDescent="0.25">
      <c r="A33" t="s">
        <v>526</v>
      </c>
      <c r="B33" t="str">
        <f t="shared" si="4"/>
        <v>TTO23039</v>
      </c>
      <c r="C33">
        <v>23</v>
      </c>
      <c r="D33" s="135">
        <v>2016170010039</v>
      </c>
      <c r="E33" s="136" t="s">
        <v>192</v>
      </c>
      <c r="F33" s="137" t="s">
        <v>574</v>
      </c>
      <c r="G33" s="181"/>
      <c r="H33" s="126">
        <v>924677200</v>
      </c>
      <c r="I33" s="126">
        <v>625000000</v>
      </c>
      <c r="J33" s="126">
        <v>16733714</v>
      </c>
      <c r="K33" s="152">
        <f t="shared" si="7"/>
        <v>2.67739424E-2</v>
      </c>
    </row>
    <row r="34" spans="1:11" ht="47.25" customHeight="1" x14ac:dyDescent="0.25">
      <c r="A34" t="s">
        <v>526</v>
      </c>
      <c r="B34" t="str">
        <f t="shared" ref="B34" si="8">CONCATENATE(A34,C34,E34)</f>
        <v>TTO23040</v>
      </c>
      <c r="C34">
        <v>23</v>
      </c>
      <c r="D34" s="146">
        <v>2016170010040</v>
      </c>
      <c r="E34" s="147" t="s">
        <v>188</v>
      </c>
      <c r="F34" s="148" t="s">
        <v>575</v>
      </c>
      <c r="G34" s="181"/>
      <c r="H34" s="126">
        <v>527600000</v>
      </c>
      <c r="I34" s="126">
        <v>47900000</v>
      </c>
      <c r="J34" s="126">
        <v>41669239</v>
      </c>
      <c r="K34" s="152">
        <f t="shared" si="7"/>
        <v>0.86992148225469723</v>
      </c>
    </row>
    <row r="35" spans="1:11" ht="61.5" customHeight="1" x14ac:dyDescent="0.25">
      <c r="A35" t="s">
        <v>526</v>
      </c>
      <c r="B35" t="str">
        <f t="shared" si="4"/>
        <v>TTO23001</v>
      </c>
      <c r="C35">
        <v>23</v>
      </c>
      <c r="D35" s="135">
        <v>2017170010001</v>
      </c>
      <c r="E35" s="147" t="s">
        <v>105</v>
      </c>
      <c r="F35" s="137" t="s">
        <v>692</v>
      </c>
      <c r="G35" s="181"/>
      <c r="H35" s="126">
        <v>750000000</v>
      </c>
      <c r="I35" s="126">
        <v>128385000</v>
      </c>
      <c r="J35" s="126">
        <v>15273141</v>
      </c>
      <c r="K35" s="152">
        <f t="shared" si="7"/>
        <v>0.11896359387778946</v>
      </c>
    </row>
    <row r="36" spans="1:11" ht="64.5" customHeight="1" x14ac:dyDescent="0.25">
      <c r="A36" t="s">
        <v>527</v>
      </c>
      <c r="B36" t="str">
        <f t="shared" si="4"/>
        <v>GOB24029</v>
      </c>
      <c r="C36">
        <v>24</v>
      </c>
      <c r="D36" s="135">
        <v>2016170010029</v>
      </c>
      <c r="E36" s="136" t="s">
        <v>173</v>
      </c>
      <c r="F36" s="137" t="s">
        <v>576</v>
      </c>
      <c r="G36" s="178" t="s">
        <v>72</v>
      </c>
      <c r="H36" s="126">
        <v>1079000000</v>
      </c>
      <c r="I36" s="126">
        <v>990000000</v>
      </c>
      <c r="J36" s="126">
        <v>611332327</v>
      </c>
      <c r="K36" s="145">
        <f t="shared" si="7"/>
        <v>0.61750740101010104</v>
      </c>
    </row>
    <row r="37" spans="1:11" ht="66" customHeight="1" x14ac:dyDescent="0.25">
      <c r="A37" t="s">
        <v>527</v>
      </c>
      <c r="B37" t="str">
        <f t="shared" si="4"/>
        <v>GOB24069</v>
      </c>
      <c r="C37">
        <v>24</v>
      </c>
      <c r="D37" s="135">
        <v>2016170010069</v>
      </c>
      <c r="E37" s="136" t="s">
        <v>512</v>
      </c>
      <c r="F37" s="137" t="s">
        <v>577</v>
      </c>
      <c r="G37" s="179"/>
      <c r="H37" s="126">
        <v>211000000</v>
      </c>
      <c r="I37" s="126">
        <v>100854569.39</v>
      </c>
      <c r="J37" s="126">
        <v>55851049.390000001</v>
      </c>
      <c r="K37" s="145">
        <f t="shared" si="7"/>
        <v>0.5537780759741936</v>
      </c>
    </row>
    <row r="38" spans="1:11" ht="69.75" customHeight="1" x14ac:dyDescent="0.25">
      <c r="A38" t="s">
        <v>527</v>
      </c>
      <c r="B38" t="str">
        <f t="shared" si="4"/>
        <v>GOB24071</v>
      </c>
      <c r="C38">
        <v>24</v>
      </c>
      <c r="D38" s="135">
        <v>2016170010071</v>
      </c>
      <c r="E38" s="136" t="s">
        <v>223</v>
      </c>
      <c r="F38" s="137" t="s">
        <v>578</v>
      </c>
      <c r="G38" s="179"/>
      <c r="H38" s="126">
        <v>8442577015</v>
      </c>
      <c r="I38" s="126">
        <v>2438912336.4900002</v>
      </c>
      <c r="J38" s="126">
        <v>1955254437.8200002</v>
      </c>
      <c r="K38" s="145">
        <f>+J38/I38</f>
        <v>0.80169115083239761</v>
      </c>
    </row>
    <row r="39" spans="1:11" ht="65.25" customHeight="1" x14ac:dyDescent="0.25">
      <c r="A39" t="s">
        <v>527</v>
      </c>
      <c r="B39" t="str">
        <f t="shared" si="4"/>
        <v>GOB24073</v>
      </c>
      <c r="C39">
        <v>24</v>
      </c>
      <c r="D39" s="135">
        <v>2016170010073</v>
      </c>
      <c r="E39" s="136" t="s">
        <v>124</v>
      </c>
      <c r="F39" s="137" t="s">
        <v>579</v>
      </c>
      <c r="G39" s="179"/>
      <c r="H39" s="126">
        <v>449888460</v>
      </c>
      <c r="I39" s="126">
        <v>324422374.13</v>
      </c>
      <c r="J39" s="126">
        <v>214717789.13</v>
      </c>
      <c r="K39" s="145">
        <f>+J39/I39</f>
        <v>0.66184642691739859</v>
      </c>
    </row>
    <row r="40" spans="1:11" ht="48" customHeight="1" x14ac:dyDescent="0.25">
      <c r="A40" t="s">
        <v>527</v>
      </c>
      <c r="B40" t="str">
        <f t="shared" ref="B40" si="9">CONCATENATE(A40,C40,E40)</f>
        <v>GOB24099</v>
      </c>
      <c r="C40">
        <v>24</v>
      </c>
      <c r="D40" s="146">
        <v>2016170010099</v>
      </c>
      <c r="E40" s="147" t="s">
        <v>7</v>
      </c>
      <c r="F40" s="148" t="s">
        <v>570</v>
      </c>
      <c r="G40" s="179"/>
      <c r="H40" s="126">
        <v>36000000</v>
      </c>
      <c r="I40" s="126">
        <v>0</v>
      </c>
      <c r="J40" s="126">
        <v>0</v>
      </c>
      <c r="K40" s="150">
        <v>0</v>
      </c>
    </row>
    <row r="41" spans="1:11" ht="66" customHeight="1" x14ac:dyDescent="0.25">
      <c r="A41" t="s">
        <v>527</v>
      </c>
      <c r="B41" t="str">
        <f t="shared" si="4"/>
        <v>GOB24074</v>
      </c>
      <c r="C41">
        <v>24</v>
      </c>
      <c r="D41" s="135">
        <v>2016170010074</v>
      </c>
      <c r="E41" s="136" t="s">
        <v>580</v>
      </c>
      <c r="F41" s="137" t="s">
        <v>581</v>
      </c>
      <c r="G41" s="179"/>
      <c r="H41" s="126">
        <v>323000000</v>
      </c>
      <c r="I41" s="126">
        <v>99518600</v>
      </c>
      <c r="J41" s="126">
        <v>20010354</v>
      </c>
      <c r="K41" s="145">
        <f t="shared" ref="K41" si="10">+J41/I41</f>
        <v>0.20107149819229772</v>
      </c>
    </row>
    <row r="42" spans="1:11" ht="66" customHeight="1" x14ac:dyDescent="0.25">
      <c r="A42" t="s">
        <v>528</v>
      </c>
      <c r="B42" t="str">
        <f t="shared" si="4"/>
        <v>HAC25013</v>
      </c>
      <c r="C42">
        <v>25</v>
      </c>
      <c r="D42" s="4">
        <v>2016170010013</v>
      </c>
      <c r="E42" s="65" t="s">
        <v>201</v>
      </c>
      <c r="F42" s="142" t="s">
        <v>603</v>
      </c>
      <c r="G42" s="161" t="s">
        <v>90</v>
      </c>
      <c r="H42" s="126">
        <v>264000000</v>
      </c>
      <c r="I42" s="126">
        <v>0</v>
      </c>
      <c r="J42" s="126">
        <v>0</v>
      </c>
      <c r="K42" s="145">
        <v>0</v>
      </c>
    </row>
    <row r="43" spans="1:11" ht="39.950000000000003" customHeight="1" x14ac:dyDescent="0.25">
      <c r="A43" t="s">
        <v>528</v>
      </c>
      <c r="B43" t="str">
        <f t="shared" si="4"/>
        <v>HAC25133</v>
      </c>
      <c r="C43">
        <v>25</v>
      </c>
      <c r="D43" s="31" t="s">
        <v>666</v>
      </c>
      <c r="E43" s="136">
        <v>133</v>
      </c>
      <c r="F43" s="137" t="s">
        <v>667</v>
      </c>
      <c r="G43" s="161"/>
      <c r="H43" s="126">
        <v>360000000</v>
      </c>
      <c r="I43" s="126">
        <v>94407000</v>
      </c>
      <c r="J43" s="126">
        <v>54570556</v>
      </c>
      <c r="K43" s="145">
        <f>+J43/I43</f>
        <v>0.57803506095946278</v>
      </c>
    </row>
    <row r="44" spans="1:11" ht="39.950000000000003" customHeight="1" x14ac:dyDescent="0.25">
      <c r="A44" t="s">
        <v>528</v>
      </c>
      <c r="B44" t="str">
        <f t="shared" si="4"/>
        <v>HAC25134</v>
      </c>
      <c r="C44">
        <v>25</v>
      </c>
      <c r="D44" s="31" t="s">
        <v>668</v>
      </c>
      <c r="E44" s="136">
        <v>134</v>
      </c>
      <c r="F44" s="137" t="s">
        <v>669</v>
      </c>
      <c r="G44" s="161"/>
      <c r="H44" s="126">
        <v>601000000</v>
      </c>
      <c r="I44" s="126">
        <v>570195001</v>
      </c>
      <c r="J44" s="126">
        <v>551367669</v>
      </c>
      <c r="K44" s="145">
        <f>+J44/I44</f>
        <v>0.96698088905202451</v>
      </c>
    </row>
    <row r="45" spans="1:11" ht="39.950000000000003" customHeight="1" x14ac:dyDescent="0.25">
      <c r="A45" t="s">
        <v>528</v>
      </c>
      <c r="B45" t="str">
        <f t="shared" si="4"/>
        <v>HAC25135</v>
      </c>
      <c r="C45">
        <v>25</v>
      </c>
      <c r="D45" s="31" t="s">
        <v>670</v>
      </c>
      <c r="E45" s="136">
        <v>135</v>
      </c>
      <c r="F45" s="137" t="s">
        <v>671</v>
      </c>
      <c r="G45" s="161"/>
      <c r="H45" s="126">
        <v>3627954000</v>
      </c>
      <c r="I45" s="126">
        <v>3035402023</v>
      </c>
      <c r="J45" s="126">
        <v>3022534752</v>
      </c>
      <c r="K45" s="145">
        <f>+J45/I45</f>
        <v>0.99576093350979489</v>
      </c>
    </row>
    <row r="46" spans="1:11" ht="39.950000000000003" customHeight="1" x14ac:dyDescent="0.25">
      <c r="A46" t="s">
        <v>528</v>
      </c>
      <c r="B46" t="str">
        <f t="shared" si="4"/>
        <v>HAC25136</v>
      </c>
      <c r="C46">
        <v>25</v>
      </c>
      <c r="D46" s="31" t="s">
        <v>672</v>
      </c>
      <c r="E46" s="136">
        <v>136</v>
      </c>
      <c r="F46" s="137" t="s">
        <v>673</v>
      </c>
      <c r="G46" s="161"/>
      <c r="H46" s="126">
        <v>964000000</v>
      </c>
      <c r="I46" s="126">
        <v>823261311</v>
      </c>
      <c r="J46" s="126">
        <v>483371343</v>
      </c>
      <c r="K46" s="145">
        <f>+J46/I46</f>
        <v>0.58714206114320855</v>
      </c>
    </row>
    <row r="47" spans="1:11" ht="53.25" customHeight="1" x14ac:dyDescent="0.25">
      <c r="A47" t="s">
        <v>529</v>
      </c>
      <c r="B47" t="str">
        <f t="shared" si="4"/>
        <v>OPP26101</v>
      </c>
      <c r="C47" s="23">
        <v>26</v>
      </c>
      <c r="D47" s="135">
        <v>2016170010101</v>
      </c>
      <c r="E47" s="85">
        <v>101</v>
      </c>
      <c r="F47" s="137" t="s">
        <v>582</v>
      </c>
      <c r="G47" s="182" t="s">
        <v>93</v>
      </c>
      <c r="H47" s="126">
        <v>15391509485</v>
      </c>
      <c r="I47" s="126">
        <v>15053687666.540001</v>
      </c>
      <c r="J47" s="126">
        <v>6349614177.8400002</v>
      </c>
      <c r="K47" s="152">
        <f>+J47/I47</f>
        <v>0.42179792211003275</v>
      </c>
    </row>
    <row r="48" spans="1:11" ht="39.950000000000003" customHeight="1" x14ac:dyDescent="0.25">
      <c r="A48" t="s">
        <v>529</v>
      </c>
      <c r="B48" t="str">
        <f t="shared" si="4"/>
        <v>OPP26102</v>
      </c>
      <c r="C48">
        <v>26</v>
      </c>
      <c r="D48" s="135">
        <v>2016170010102</v>
      </c>
      <c r="E48" s="85">
        <v>102</v>
      </c>
      <c r="F48" s="137" t="s">
        <v>584</v>
      </c>
      <c r="G48" s="182"/>
      <c r="H48" s="126">
        <v>604817000</v>
      </c>
      <c r="I48" s="126">
        <v>415650179.46000004</v>
      </c>
      <c r="J48" s="126">
        <v>360476544</v>
      </c>
      <c r="K48" s="145">
        <f t="shared" ref="K48:K76" si="11">+J48/I48</f>
        <v>0.86725944511396591</v>
      </c>
    </row>
    <row r="49" spans="1:11" ht="39.950000000000003" customHeight="1" x14ac:dyDescent="0.25">
      <c r="A49" t="s">
        <v>529</v>
      </c>
      <c r="B49" t="str">
        <f t="shared" si="4"/>
        <v>OPP26103</v>
      </c>
      <c r="C49">
        <v>26</v>
      </c>
      <c r="D49" s="135" t="s">
        <v>583</v>
      </c>
      <c r="E49" s="85">
        <v>103</v>
      </c>
      <c r="F49" s="137" t="s">
        <v>585</v>
      </c>
      <c r="G49" s="182"/>
      <c r="H49" s="126">
        <v>36428000000</v>
      </c>
      <c r="I49" s="126">
        <v>36428000000</v>
      </c>
      <c r="J49" s="126">
        <v>36428000000</v>
      </c>
      <c r="K49" s="145">
        <f t="shared" si="11"/>
        <v>1</v>
      </c>
    </row>
    <row r="50" spans="1:11" ht="39.950000000000003" customHeight="1" x14ac:dyDescent="0.25">
      <c r="A50" t="s">
        <v>529</v>
      </c>
      <c r="B50" t="str">
        <f t="shared" si="4"/>
        <v>OPP26104</v>
      </c>
      <c r="C50">
        <v>26</v>
      </c>
      <c r="D50" s="135">
        <v>2016170010104</v>
      </c>
      <c r="E50" s="85">
        <v>104</v>
      </c>
      <c r="F50" s="137" t="s">
        <v>586</v>
      </c>
      <c r="G50" s="182"/>
      <c r="H50" s="126">
        <v>35310530143</v>
      </c>
      <c r="I50" s="126">
        <v>18272993542.639999</v>
      </c>
      <c r="J50" s="126">
        <v>8826143523.6399994</v>
      </c>
      <c r="K50" s="145">
        <f>+J50/I50</f>
        <v>0.48301574140242587</v>
      </c>
    </row>
    <row r="51" spans="1:11" ht="39.950000000000003" customHeight="1" x14ac:dyDescent="0.25">
      <c r="A51" t="s">
        <v>529</v>
      </c>
      <c r="B51" t="str">
        <f t="shared" si="4"/>
        <v>OPP26106</v>
      </c>
      <c r="C51">
        <v>26</v>
      </c>
      <c r="D51" s="4">
        <v>2016170010106</v>
      </c>
      <c r="E51" s="5">
        <v>106</v>
      </c>
      <c r="F51" s="142" t="s">
        <v>587</v>
      </c>
      <c r="G51" s="182"/>
      <c r="H51" s="126">
        <v>3630762356</v>
      </c>
      <c r="I51" s="126">
        <v>2296659850</v>
      </c>
      <c r="J51" s="126">
        <v>57151913</v>
      </c>
      <c r="K51" s="134">
        <f t="shared" si="11"/>
        <v>2.4884796501319077E-2</v>
      </c>
    </row>
    <row r="52" spans="1:11" ht="39.950000000000003" customHeight="1" x14ac:dyDescent="0.25">
      <c r="A52" t="s">
        <v>529</v>
      </c>
      <c r="B52" t="str">
        <f t="shared" ref="B52" si="12">CONCATENATE(A52,C52,E52)</f>
        <v>OPP26110</v>
      </c>
      <c r="C52">
        <v>26</v>
      </c>
      <c r="D52" s="4">
        <v>2016170010110</v>
      </c>
      <c r="E52" s="5">
        <v>110</v>
      </c>
      <c r="F52" s="149" t="s">
        <v>551</v>
      </c>
      <c r="G52" s="182"/>
      <c r="H52" s="126">
        <v>180000000</v>
      </c>
      <c r="I52" s="126">
        <v>180000000</v>
      </c>
      <c r="J52" s="126">
        <v>161999800</v>
      </c>
      <c r="K52" s="134">
        <f t="shared" si="11"/>
        <v>0.8999988888888889</v>
      </c>
    </row>
    <row r="53" spans="1:11" ht="54" customHeight="1" x14ac:dyDescent="0.25">
      <c r="A53" t="s">
        <v>529</v>
      </c>
      <c r="B53" t="str">
        <f t="shared" si="4"/>
        <v>OPP26111</v>
      </c>
      <c r="C53">
        <v>26</v>
      </c>
      <c r="D53" s="4">
        <v>2016170010111</v>
      </c>
      <c r="E53" s="5">
        <v>111</v>
      </c>
      <c r="F53" s="142" t="s">
        <v>555</v>
      </c>
      <c r="G53" s="182"/>
      <c r="H53" s="126">
        <v>711915436</v>
      </c>
      <c r="I53" s="126">
        <v>365020352</v>
      </c>
      <c r="J53" s="126">
        <v>365020352</v>
      </c>
      <c r="K53" s="157">
        <f t="shared" si="11"/>
        <v>1</v>
      </c>
    </row>
    <row r="54" spans="1:11" ht="54" customHeight="1" x14ac:dyDescent="0.25">
      <c r="A54" t="s">
        <v>529</v>
      </c>
      <c r="B54" t="str">
        <f t="shared" ref="B54" si="13">CONCATENATE(A54,C54,E54)</f>
        <v>OPP26112</v>
      </c>
      <c r="C54">
        <v>26</v>
      </c>
      <c r="D54" s="4">
        <v>2016170010112</v>
      </c>
      <c r="E54" s="5">
        <v>112</v>
      </c>
      <c r="F54" s="149" t="s">
        <v>552</v>
      </c>
      <c r="G54" s="182"/>
      <c r="H54" s="126">
        <v>20000000</v>
      </c>
      <c r="I54" s="126">
        <v>13542729</v>
      </c>
      <c r="J54" s="126">
        <v>0</v>
      </c>
      <c r="K54" s="150">
        <v>0</v>
      </c>
    </row>
    <row r="55" spans="1:11" ht="39.950000000000003" customHeight="1" x14ac:dyDescent="0.25">
      <c r="A55" t="s">
        <v>529</v>
      </c>
      <c r="B55" t="str">
        <f t="shared" si="4"/>
        <v>OPP26119</v>
      </c>
      <c r="C55">
        <v>26</v>
      </c>
      <c r="D55" s="135">
        <v>2016170010119</v>
      </c>
      <c r="E55" s="85">
        <v>119</v>
      </c>
      <c r="F55" s="137" t="s">
        <v>588</v>
      </c>
      <c r="G55" s="182"/>
      <c r="H55" s="126">
        <v>300000000</v>
      </c>
      <c r="I55" s="126">
        <v>0</v>
      </c>
      <c r="J55" s="126">
        <v>0</v>
      </c>
      <c r="K55" s="145">
        <v>0</v>
      </c>
    </row>
    <row r="56" spans="1:11" ht="39.950000000000003" customHeight="1" x14ac:dyDescent="0.25">
      <c r="A56" t="s">
        <v>529</v>
      </c>
      <c r="B56" t="str">
        <f t="shared" si="4"/>
        <v>OPP26120</v>
      </c>
      <c r="C56">
        <v>26</v>
      </c>
      <c r="D56" s="4">
        <v>2016170010120</v>
      </c>
      <c r="E56" s="5">
        <v>120</v>
      </c>
      <c r="F56" s="142" t="s">
        <v>589</v>
      </c>
      <c r="G56" s="182"/>
      <c r="H56" s="126">
        <v>3000000000</v>
      </c>
      <c r="I56" s="126">
        <v>2000000000</v>
      </c>
      <c r="J56" s="126">
        <v>1000000000</v>
      </c>
      <c r="K56" s="134">
        <f t="shared" si="11"/>
        <v>0.5</v>
      </c>
    </row>
    <row r="57" spans="1:11" ht="39.950000000000003" customHeight="1" x14ac:dyDescent="0.25">
      <c r="A57" t="s">
        <v>529</v>
      </c>
      <c r="B57" t="str">
        <f t="shared" si="4"/>
        <v>OPP26125</v>
      </c>
      <c r="C57">
        <v>26</v>
      </c>
      <c r="D57" s="4">
        <v>2016170010125</v>
      </c>
      <c r="E57" s="5">
        <v>125</v>
      </c>
      <c r="F57" s="142" t="s">
        <v>590</v>
      </c>
      <c r="G57" s="182"/>
      <c r="H57" s="126">
        <v>1204355500</v>
      </c>
      <c r="I57" s="126">
        <v>0</v>
      </c>
      <c r="J57" s="126">
        <v>0</v>
      </c>
      <c r="K57" s="145">
        <v>0</v>
      </c>
    </row>
    <row r="58" spans="1:11" ht="61.5" customHeight="1" x14ac:dyDescent="0.25">
      <c r="A58" t="s">
        <v>606</v>
      </c>
      <c r="B58" t="str">
        <f>CONCATENATE(A58,C58,E58)</f>
        <v>MUJ27019</v>
      </c>
      <c r="C58">
        <v>27</v>
      </c>
      <c r="D58" s="4">
        <v>2016170010019</v>
      </c>
      <c r="E58" s="5" t="s">
        <v>165</v>
      </c>
      <c r="F58" s="142" t="s">
        <v>609</v>
      </c>
      <c r="G58" s="175" t="s">
        <v>605</v>
      </c>
      <c r="H58" s="126">
        <v>50000000</v>
      </c>
      <c r="I58" s="126">
        <v>44850000</v>
      </c>
      <c r="J58" s="126">
        <v>0</v>
      </c>
      <c r="K58" s="145">
        <v>0</v>
      </c>
    </row>
    <row r="59" spans="1:11" ht="67.5" customHeight="1" x14ac:dyDescent="0.25">
      <c r="A59" t="s">
        <v>606</v>
      </c>
      <c r="B59" t="str">
        <f>CONCATENATE(A59,C59,E59)</f>
        <v>MUJ27029</v>
      </c>
      <c r="C59">
        <v>27</v>
      </c>
      <c r="D59" s="4">
        <v>2016170010029</v>
      </c>
      <c r="E59" s="5" t="s">
        <v>173</v>
      </c>
      <c r="F59" s="142" t="s">
        <v>576</v>
      </c>
      <c r="G59" s="176"/>
      <c r="H59" s="126">
        <v>59000000</v>
      </c>
      <c r="I59" s="126">
        <v>33714286</v>
      </c>
      <c r="J59" s="126">
        <v>14955144</v>
      </c>
      <c r="K59" s="134">
        <f t="shared" si="11"/>
        <v>0.44358477590182394</v>
      </c>
    </row>
    <row r="60" spans="1:11" ht="66.75" customHeight="1" x14ac:dyDescent="0.25">
      <c r="A60" t="s">
        <v>606</v>
      </c>
      <c r="B60" t="str">
        <f>CONCATENATE(A60,C60,E60)</f>
        <v>MUJ27031</v>
      </c>
      <c r="C60">
        <v>27</v>
      </c>
      <c r="D60" s="4">
        <v>2016170010031</v>
      </c>
      <c r="E60" s="127" t="s">
        <v>177</v>
      </c>
      <c r="F60" s="137" t="s">
        <v>607</v>
      </c>
      <c r="G60" s="176"/>
      <c r="H60" s="126">
        <v>91670000</v>
      </c>
      <c r="I60" s="126">
        <v>79000000</v>
      </c>
      <c r="J60" s="126">
        <v>38000000</v>
      </c>
      <c r="K60" s="145">
        <f t="shared" si="11"/>
        <v>0.48101265822784811</v>
      </c>
    </row>
    <row r="61" spans="1:11" ht="62.25" customHeight="1" x14ac:dyDescent="0.25">
      <c r="A61" t="s">
        <v>606</v>
      </c>
      <c r="B61" t="str">
        <f t="shared" ref="B61:B63" si="14">CONCATENATE(A61,C61,E61)</f>
        <v>MUJ27032</v>
      </c>
      <c r="C61">
        <v>27</v>
      </c>
      <c r="D61" s="4">
        <v>2016170010032</v>
      </c>
      <c r="E61" s="127" t="s">
        <v>179</v>
      </c>
      <c r="F61" s="137" t="s">
        <v>608</v>
      </c>
      <c r="G61" s="176"/>
      <c r="H61" s="126">
        <v>230000000</v>
      </c>
      <c r="I61" s="126">
        <v>189217900</v>
      </c>
      <c r="J61" s="126">
        <v>37857558</v>
      </c>
      <c r="K61" s="134">
        <f t="shared" si="11"/>
        <v>0.20007387250360564</v>
      </c>
    </row>
    <row r="62" spans="1:11" ht="57.75" customHeight="1" x14ac:dyDescent="0.25">
      <c r="A62" t="s">
        <v>606</v>
      </c>
      <c r="B62" t="str">
        <f t="shared" si="14"/>
        <v>MUJ27042</v>
      </c>
      <c r="C62">
        <v>27</v>
      </c>
      <c r="D62" s="4">
        <v>2016170010042</v>
      </c>
      <c r="E62" s="127" t="s">
        <v>610</v>
      </c>
      <c r="F62" s="137" t="s">
        <v>611</v>
      </c>
      <c r="G62" s="176"/>
      <c r="H62" s="126">
        <v>135000000</v>
      </c>
      <c r="I62" s="126">
        <v>89501280</v>
      </c>
      <c r="J62" s="126">
        <v>17341000</v>
      </c>
      <c r="K62" s="134">
        <f t="shared" si="11"/>
        <v>0.19375141897411971</v>
      </c>
    </row>
    <row r="63" spans="1:11" ht="65.25" customHeight="1" x14ac:dyDescent="0.25">
      <c r="A63" t="s">
        <v>606</v>
      </c>
      <c r="B63" t="str">
        <f t="shared" si="14"/>
        <v>MUJ27072</v>
      </c>
      <c r="C63">
        <v>27</v>
      </c>
      <c r="D63" s="4">
        <v>2016170010072</v>
      </c>
      <c r="E63" s="127" t="s">
        <v>121</v>
      </c>
      <c r="F63" s="137" t="s">
        <v>612</v>
      </c>
      <c r="G63" s="177"/>
      <c r="H63" s="126">
        <v>50000000</v>
      </c>
      <c r="I63" s="126">
        <v>24000000</v>
      </c>
      <c r="J63" s="126">
        <v>0</v>
      </c>
      <c r="K63" s="145">
        <v>0</v>
      </c>
    </row>
    <row r="64" spans="1:11" ht="39.950000000000003" customHeight="1" x14ac:dyDescent="0.25">
      <c r="A64" t="s">
        <v>530</v>
      </c>
      <c r="B64" t="str">
        <f t="shared" si="4"/>
        <v>EDU28001</v>
      </c>
      <c r="C64">
        <v>28</v>
      </c>
      <c r="D64" s="154" t="s">
        <v>591</v>
      </c>
      <c r="E64" s="87" t="s">
        <v>105</v>
      </c>
      <c r="F64" s="155" t="s">
        <v>592</v>
      </c>
      <c r="G64" s="183" t="s">
        <v>123</v>
      </c>
      <c r="H64" s="153">
        <v>995435058</v>
      </c>
      <c r="I64" s="153">
        <v>150000000</v>
      </c>
      <c r="J64" s="153">
        <v>90000000</v>
      </c>
      <c r="K64" s="156">
        <f>+J64/I64</f>
        <v>0.6</v>
      </c>
    </row>
    <row r="65" spans="1:11" ht="39.950000000000003" customHeight="1" x14ac:dyDescent="0.25">
      <c r="A65" t="s">
        <v>530</v>
      </c>
      <c r="B65" t="str">
        <f t="shared" si="4"/>
        <v>EDU28002</v>
      </c>
      <c r="C65">
        <v>28</v>
      </c>
      <c r="D65" s="154">
        <v>2016170010002</v>
      </c>
      <c r="E65" s="87" t="s">
        <v>107</v>
      </c>
      <c r="F65" s="155" t="s">
        <v>593</v>
      </c>
      <c r="G65" s="183"/>
      <c r="H65" s="153">
        <v>4243924771</v>
      </c>
      <c r="I65" s="153">
        <v>1895560930</v>
      </c>
      <c r="J65" s="153">
        <v>971976151</v>
      </c>
      <c r="K65" s="156">
        <f>+J65/I65</f>
        <v>0.5127643937037677</v>
      </c>
    </row>
    <row r="66" spans="1:11" ht="72.75" customHeight="1" x14ac:dyDescent="0.25">
      <c r="A66" t="s">
        <v>530</v>
      </c>
      <c r="B66" t="str">
        <f t="shared" si="4"/>
        <v>EDU28003</v>
      </c>
      <c r="C66">
        <v>28</v>
      </c>
      <c r="D66" s="154">
        <v>2016170010003</v>
      </c>
      <c r="E66" s="87" t="s">
        <v>115</v>
      </c>
      <c r="F66" s="155" t="s">
        <v>594</v>
      </c>
      <c r="G66" s="183"/>
      <c r="H66" s="153">
        <v>425000000</v>
      </c>
      <c r="I66" s="153">
        <v>10000000</v>
      </c>
      <c r="J66" s="153">
        <v>0</v>
      </c>
      <c r="K66" s="156">
        <f t="shared" si="11"/>
        <v>0</v>
      </c>
    </row>
    <row r="67" spans="1:11" ht="49.5" customHeight="1" x14ac:dyDescent="0.25">
      <c r="A67" t="s">
        <v>530</v>
      </c>
      <c r="B67" t="str">
        <f t="shared" si="4"/>
        <v>EDU28004</v>
      </c>
      <c r="C67">
        <v>28</v>
      </c>
      <c r="D67" s="154">
        <v>2016170010004</v>
      </c>
      <c r="E67" s="87" t="s">
        <v>109</v>
      </c>
      <c r="F67" s="155" t="s">
        <v>595</v>
      </c>
      <c r="G67" s="183"/>
      <c r="H67" s="153">
        <v>335000000</v>
      </c>
      <c r="I67" s="153">
        <v>0</v>
      </c>
      <c r="J67" s="153">
        <v>0</v>
      </c>
      <c r="K67" s="156">
        <v>0</v>
      </c>
    </row>
    <row r="68" spans="1:11" ht="53.25" customHeight="1" x14ac:dyDescent="0.25">
      <c r="A68" t="s">
        <v>530</v>
      </c>
      <c r="B68" t="str">
        <f t="shared" si="4"/>
        <v>EDU28005</v>
      </c>
      <c r="C68">
        <v>28</v>
      </c>
      <c r="D68" s="154">
        <v>2016170010005</v>
      </c>
      <c r="E68" s="87" t="s">
        <v>113</v>
      </c>
      <c r="F68" s="155" t="s">
        <v>596</v>
      </c>
      <c r="G68" s="183"/>
      <c r="H68" s="153">
        <v>3708752376</v>
      </c>
      <c r="I68" s="153">
        <v>2110202760</v>
      </c>
      <c r="J68" s="153">
        <v>1259666744</v>
      </c>
      <c r="K68" s="156">
        <f t="shared" si="11"/>
        <v>0.59694109394492501</v>
      </c>
    </row>
    <row r="69" spans="1:11" ht="51.75" customHeight="1" x14ac:dyDescent="0.25">
      <c r="A69" t="s">
        <v>530</v>
      </c>
      <c r="B69" t="str">
        <f t="shared" si="4"/>
        <v>EDU28006</v>
      </c>
      <c r="C69">
        <v>28</v>
      </c>
      <c r="D69" s="154">
        <v>2016170010006</v>
      </c>
      <c r="E69" s="87" t="s">
        <v>111</v>
      </c>
      <c r="F69" s="155" t="s">
        <v>597</v>
      </c>
      <c r="G69" s="183"/>
      <c r="H69" s="153">
        <v>9802263168.8600006</v>
      </c>
      <c r="I69" s="153">
        <v>9246618550</v>
      </c>
      <c r="J69" s="153">
        <v>4572421821</v>
      </c>
      <c r="K69" s="156">
        <f>+J69/I69</f>
        <v>0.49449664180209962</v>
      </c>
    </row>
    <row r="70" spans="1:11" ht="57" customHeight="1" x14ac:dyDescent="0.25">
      <c r="A70" t="s">
        <v>530</v>
      </c>
      <c r="B70" t="str">
        <f t="shared" si="4"/>
        <v>EDU28007</v>
      </c>
      <c r="C70">
        <v>28</v>
      </c>
      <c r="D70" s="154">
        <v>2016170010007</v>
      </c>
      <c r="E70" s="87" t="s">
        <v>99</v>
      </c>
      <c r="F70" s="155" t="s">
        <v>598</v>
      </c>
      <c r="G70" s="183"/>
      <c r="H70" s="153">
        <v>3282660000</v>
      </c>
      <c r="I70" s="153">
        <v>3270700805</v>
      </c>
      <c r="J70" s="153">
        <v>3014495405</v>
      </c>
      <c r="K70" s="156">
        <f>+J70/I70</f>
        <v>0.92166651269100108</v>
      </c>
    </row>
    <row r="71" spans="1:11" ht="62.25" customHeight="1" x14ac:dyDescent="0.25">
      <c r="A71" t="s">
        <v>530</v>
      </c>
      <c r="B71" t="str">
        <f t="shared" si="4"/>
        <v>EDU28008</v>
      </c>
      <c r="C71">
        <v>28</v>
      </c>
      <c r="D71" s="154">
        <v>2016170010008</v>
      </c>
      <c r="E71" s="87" t="s">
        <v>13</v>
      </c>
      <c r="F71" s="155" t="s">
        <v>599</v>
      </c>
      <c r="G71" s="183"/>
      <c r="H71" s="153">
        <v>515781561.16000003</v>
      </c>
      <c r="I71" s="153">
        <v>344980454.63999999</v>
      </c>
      <c r="J71" s="153">
        <v>345971</v>
      </c>
      <c r="K71" s="134">
        <f t="shared" si="11"/>
        <v>1.0028713086398871E-3</v>
      </c>
    </row>
    <row r="72" spans="1:11" ht="79.5" customHeight="1" x14ac:dyDescent="0.25">
      <c r="A72" t="s">
        <v>530</v>
      </c>
      <c r="B72" t="str">
        <f t="shared" si="4"/>
        <v>EDU28009</v>
      </c>
      <c r="C72">
        <v>28</v>
      </c>
      <c r="D72" s="154">
        <v>2016170010009</v>
      </c>
      <c r="E72" s="87" t="s">
        <v>96</v>
      </c>
      <c r="F72" s="155" t="s">
        <v>600</v>
      </c>
      <c r="G72" s="183"/>
      <c r="H72" s="153">
        <v>143234337975.69</v>
      </c>
      <c r="I72" s="153">
        <v>95796888487.220001</v>
      </c>
      <c r="J72" s="153">
        <v>92880769084.889999</v>
      </c>
      <c r="K72" s="156">
        <f t="shared" si="11"/>
        <v>0.96955935157832362</v>
      </c>
    </row>
    <row r="73" spans="1:11" ht="68.25" customHeight="1" x14ac:dyDescent="0.25">
      <c r="A73" t="s">
        <v>530</v>
      </c>
      <c r="B73" t="str">
        <f t="shared" si="4"/>
        <v>EDU28010</v>
      </c>
      <c r="C73">
        <v>28</v>
      </c>
      <c r="D73" s="154">
        <v>2016170010010</v>
      </c>
      <c r="E73" s="87" t="s">
        <v>117</v>
      </c>
      <c r="F73" s="154" t="s">
        <v>601</v>
      </c>
      <c r="G73" s="183"/>
      <c r="H73" s="153">
        <v>96500000</v>
      </c>
      <c r="I73" s="153">
        <v>81975000</v>
      </c>
      <c r="J73" s="153">
        <v>81975000</v>
      </c>
      <c r="K73" s="157">
        <f t="shared" si="11"/>
        <v>1</v>
      </c>
    </row>
    <row r="74" spans="1:11" ht="66" customHeight="1" x14ac:dyDescent="0.25">
      <c r="A74" t="s">
        <v>530</v>
      </c>
      <c r="B74" t="str">
        <f t="shared" si="4"/>
        <v>EDU28011</v>
      </c>
      <c r="C74">
        <v>28</v>
      </c>
      <c r="D74" s="154">
        <v>2016170010011</v>
      </c>
      <c r="E74" s="87" t="s">
        <v>198</v>
      </c>
      <c r="F74" s="155" t="s">
        <v>602</v>
      </c>
      <c r="G74" s="183"/>
      <c r="H74" s="153">
        <v>52374000</v>
      </c>
      <c r="I74" s="153">
        <v>19604500</v>
      </c>
      <c r="J74" s="153">
        <v>6000000</v>
      </c>
      <c r="K74" s="156">
        <f t="shared" si="11"/>
        <v>0.30605218189701344</v>
      </c>
    </row>
    <row r="75" spans="1:11" ht="76.5" customHeight="1" x14ac:dyDescent="0.25">
      <c r="A75" t="s">
        <v>530</v>
      </c>
      <c r="B75" t="str">
        <f t="shared" si="4"/>
        <v>EDU28013</v>
      </c>
      <c r="C75">
        <v>28</v>
      </c>
      <c r="D75" s="154">
        <v>2016170010013</v>
      </c>
      <c r="E75" s="87" t="s">
        <v>201</v>
      </c>
      <c r="F75" s="155" t="s">
        <v>603</v>
      </c>
      <c r="G75" s="183"/>
      <c r="H75" s="153">
        <v>44740927568.010002</v>
      </c>
      <c r="I75" s="153">
        <v>7748496724.8999996</v>
      </c>
      <c r="J75" s="153">
        <v>6814923453.2600002</v>
      </c>
      <c r="K75" s="134">
        <f t="shared" si="11"/>
        <v>0.87951556220706184</v>
      </c>
    </row>
    <row r="76" spans="1:11" ht="88.5" customHeight="1" x14ac:dyDescent="0.25">
      <c r="A76" t="s">
        <v>530</v>
      </c>
      <c r="B76" t="str">
        <f t="shared" si="4"/>
        <v>EDU28014</v>
      </c>
      <c r="C76">
        <v>28</v>
      </c>
      <c r="D76" s="154">
        <v>2016170010014</v>
      </c>
      <c r="E76" s="87" t="s">
        <v>35</v>
      </c>
      <c r="F76" s="155" t="s">
        <v>604</v>
      </c>
      <c r="G76" s="183"/>
      <c r="H76" s="153">
        <v>300000000</v>
      </c>
      <c r="I76" s="153">
        <v>238000000</v>
      </c>
      <c r="J76" s="153">
        <v>120004176</v>
      </c>
      <c r="K76" s="156">
        <f t="shared" si="11"/>
        <v>0.50421922689075627</v>
      </c>
    </row>
    <row r="77" spans="1:11" ht="48.75" customHeight="1" x14ac:dyDescent="0.25">
      <c r="A77" t="s">
        <v>530</v>
      </c>
      <c r="B77" t="str">
        <f t="shared" si="4"/>
        <v>EDU28114</v>
      </c>
      <c r="C77">
        <v>28</v>
      </c>
      <c r="D77" s="154">
        <v>2016170010114</v>
      </c>
      <c r="E77" s="6">
        <v>114</v>
      </c>
      <c r="F77" s="155" t="s">
        <v>554</v>
      </c>
      <c r="G77" s="183"/>
      <c r="H77" s="153">
        <v>32000000</v>
      </c>
      <c r="I77" s="153">
        <v>0</v>
      </c>
      <c r="J77" s="153">
        <v>0</v>
      </c>
      <c r="K77" s="156">
        <v>0</v>
      </c>
    </row>
    <row r="78" spans="1:11" ht="58.5" customHeight="1" x14ac:dyDescent="0.25">
      <c r="A78" t="s">
        <v>531</v>
      </c>
      <c r="B78" t="str">
        <f t="shared" si="4"/>
        <v>SOC29015</v>
      </c>
      <c r="C78">
        <v>29</v>
      </c>
      <c r="D78" s="135">
        <v>2016170010015</v>
      </c>
      <c r="E78" s="136" t="s">
        <v>40</v>
      </c>
      <c r="F78" s="137" t="s">
        <v>615</v>
      </c>
      <c r="G78" s="172" t="s">
        <v>164</v>
      </c>
      <c r="H78" s="126">
        <v>1705000000</v>
      </c>
      <c r="I78" s="126">
        <v>1375437909</v>
      </c>
      <c r="J78" s="126">
        <v>1035854539</v>
      </c>
      <c r="K78" s="145">
        <f>+J78/I78</f>
        <v>0.75310890605967729</v>
      </c>
    </row>
    <row r="79" spans="1:11" ht="39.950000000000003" customHeight="1" x14ac:dyDescent="0.25">
      <c r="A79" t="s">
        <v>531</v>
      </c>
      <c r="B79" t="str">
        <f t="shared" si="4"/>
        <v>SOC29016</v>
      </c>
      <c r="C79">
        <v>29</v>
      </c>
      <c r="D79" s="4">
        <v>2016170010016</v>
      </c>
      <c r="E79" s="65" t="s">
        <v>44</v>
      </c>
      <c r="F79" s="142" t="s">
        <v>616</v>
      </c>
      <c r="G79" s="172"/>
      <c r="H79" s="126">
        <v>4041545950</v>
      </c>
      <c r="I79" s="126">
        <v>2399044063</v>
      </c>
      <c r="J79" s="126">
        <v>538740000</v>
      </c>
      <c r="K79" s="134">
        <f t="shared" ref="K79" si="15">+J79/I79</f>
        <v>0.22456444560935102</v>
      </c>
    </row>
    <row r="80" spans="1:11" ht="39.950000000000003" customHeight="1" x14ac:dyDescent="0.25">
      <c r="A80" t="s">
        <v>531</v>
      </c>
      <c r="B80" t="str">
        <f t="shared" si="4"/>
        <v>SOC29017</v>
      </c>
      <c r="C80">
        <v>29</v>
      </c>
      <c r="D80" s="4">
        <v>2016170010017</v>
      </c>
      <c r="E80" s="65" t="s">
        <v>46</v>
      </c>
      <c r="F80" s="142" t="s">
        <v>617</v>
      </c>
      <c r="G80" s="172"/>
      <c r="H80" s="126">
        <v>85000000</v>
      </c>
      <c r="I80" s="126">
        <v>57200000</v>
      </c>
      <c r="J80" s="126">
        <v>0</v>
      </c>
      <c r="K80" s="145">
        <v>0</v>
      </c>
    </row>
    <row r="81" spans="1:11" ht="39.950000000000003" customHeight="1" x14ac:dyDescent="0.25">
      <c r="A81" t="s">
        <v>531</v>
      </c>
      <c r="B81" t="str">
        <f t="shared" si="4"/>
        <v>SOC29018</v>
      </c>
      <c r="C81">
        <v>29</v>
      </c>
      <c r="D81" s="135">
        <v>2016170010018</v>
      </c>
      <c r="E81" s="136" t="s">
        <v>42</v>
      </c>
      <c r="F81" s="137" t="s">
        <v>618</v>
      </c>
      <c r="G81" s="172"/>
      <c r="H81" s="126">
        <v>30000000</v>
      </c>
      <c r="I81" s="126">
        <v>30000000</v>
      </c>
      <c r="J81" s="126">
        <v>0</v>
      </c>
      <c r="K81" s="145">
        <v>0</v>
      </c>
    </row>
    <row r="82" spans="1:11" ht="39.950000000000003" customHeight="1" x14ac:dyDescent="0.25">
      <c r="A82" t="s">
        <v>531</v>
      </c>
      <c r="B82" t="str">
        <f t="shared" si="4"/>
        <v>SOC29020</v>
      </c>
      <c r="C82">
        <v>29</v>
      </c>
      <c r="D82" s="4">
        <v>2016170010020</v>
      </c>
      <c r="E82" s="65" t="s">
        <v>167</v>
      </c>
      <c r="F82" s="142" t="s">
        <v>619</v>
      </c>
      <c r="G82" s="172"/>
      <c r="H82" s="126">
        <v>542000000</v>
      </c>
      <c r="I82" s="126">
        <v>202479674</v>
      </c>
      <c r="J82" s="126">
        <v>131887105</v>
      </c>
      <c r="K82" s="145">
        <f>+J82/I82</f>
        <v>0.65135972611255788</v>
      </c>
    </row>
    <row r="83" spans="1:11" ht="39.950000000000003" customHeight="1" x14ac:dyDescent="0.25">
      <c r="A83" t="s">
        <v>531</v>
      </c>
      <c r="B83" t="str">
        <f t="shared" si="4"/>
        <v>SOC29021</v>
      </c>
      <c r="C83">
        <v>29</v>
      </c>
      <c r="D83" s="4">
        <v>2016170010021</v>
      </c>
      <c r="E83" s="65" t="s">
        <v>162</v>
      </c>
      <c r="F83" s="142" t="s">
        <v>620</v>
      </c>
      <c r="G83" s="172"/>
      <c r="H83" s="126">
        <v>108000000</v>
      </c>
      <c r="I83" s="126">
        <v>75029734</v>
      </c>
      <c r="J83" s="126">
        <v>75029734</v>
      </c>
      <c r="K83" s="145">
        <f t="shared" ref="K83:K105" si="16">+J83/I83</f>
        <v>1</v>
      </c>
    </row>
    <row r="84" spans="1:11" ht="57" customHeight="1" x14ac:dyDescent="0.25">
      <c r="A84" t="s">
        <v>531</v>
      </c>
      <c r="B84" t="str">
        <f t="shared" si="4"/>
        <v>SOC29022</v>
      </c>
      <c r="C84">
        <v>29</v>
      </c>
      <c r="D84" s="4">
        <v>2016170010022</v>
      </c>
      <c r="E84" s="65" t="s">
        <v>169</v>
      </c>
      <c r="F84" s="142" t="s">
        <v>621</v>
      </c>
      <c r="G84" s="172"/>
      <c r="H84" s="126">
        <v>80000000</v>
      </c>
      <c r="I84" s="126">
        <v>70000000</v>
      </c>
      <c r="J84" s="126">
        <v>45000000</v>
      </c>
      <c r="K84" s="145">
        <f t="shared" si="16"/>
        <v>0.6428571428571429</v>
      </c>
    </row>
    <row r="85" spans="1:11" ht="39.950000000000003" customHeight="1" x14ac:dyDescent="0.25">
      <c r="A85" t="s">
        <v>531</v>
      </c>
      <c r="B85" t="str">
        <f t="shared" si="4"/>
        <v>SOC29023</v>
      </c>
      <c r="C85">
        <v>29</v>
      </c>
      <c r="D85" s="135">
        <v>2016170010023</v>
      </c>
      <c r="E85" s="136" t="s">
        <v>171</v>
      </c>
      <c r="F85" s="137" t="s">
        <v>622</v>
      </c>
      <c r="G85" s="172"/>
      <c r="H85" s="126">
        <v>786000000</v>
      </c>
      <c r="I85" s="126">
        <v>664953500</v>
      </c>
      <c r="J85" s="126">
        <v>120900636</v>
      </c>
      <c r="K85" s="134">
        <f t="shared" si="16"/>
        <v>0.18181818127132199</v>
      </c>
    </row>
    <row r="86" spans="1:11" ht="39.950000000000003" customHeight="1" x14ac:dyDescent="0.25">
      <c r="A86" t="s">
        <v>531</v>
      </c>
      <c r="B86" t="str">
        <f t="shared" ref="B86:B133" si="17">CONCATENATE(A86,C86,E86)</f>
        <v>SOC29024</v>
      </c>
      <c r="C86">
        <v>29</v>
      </c>
      <c r="D86" s="135">
        <v>2016170010024</v>
      </c>
      <c r="E86" s="136" t="s">
        <v>20</v>
      </c>
      <c r="F86" s="137" t="s">
        <v>623</v>
      </c>
      <c r="G86" s="172"/>
      <c r="H86" s="126">
        <v>86369658</v>
      </c>
      <c r="I86" s="126">
        <v>67631074</v>
      </c>
      <c r="J86" s="126">
        <v>57033574</v>
      </c>
      <c r="K86" s="145">
        <f>+J86/I86</f>
        <v>0.84330427755738435</v>
      </c>
    </row>
    <row r="87" spans="1:11" ht="39.950000000000003" customHeight="1" x14ac:dyDescent="0.25">
      <c r="A87" t="s">
        <v>531</v>
      </c>
      <c r="B87" t="str">
        <f t="shared" si="17"/>
        <v>SOC29025</v>
      </c>
      <c r="C87">
        <v>29</v>
      </c>
      <c r="D87" s="4">
        <v>2016170010025</v>
      </c>
      <c r="E87" s="65" t="s">
        <v>18</v>
      </c>
      <c r="F87" s="142" t="s">
        <v>624</v>
      </c>
      <c r="G87" s="172"/>
      <c r="H87" s="126">
        <v>575549692</v>
      </c>
      <c r="I87" s="126">
        <v>0</v>
      </c>
      <c r="J87" s="126">
        <v>0</v>
      </c>
      <c r="K87" s="145">
        <v>0</v>
      </c>
    </row>
    <row r="88" spans="1:11" ht="39.950000000000003" customHeight="1" x14ac:dyDescent="0.25">
      <c r="A88" t="s">
        <v>531</v>
      </c>
      <c r="B88" t="str">
        <f t="shared" si="17"/>
        <v>SOC29026</v>
      </c>
      <c r="C88">
        <v>29</v>
      </c>
      <c r="D88" s="4">
        <v>2016170010026</v>
      </c>
      <c r="E88" s="65" t="s">
        <v>22</v>
      </c>
      <c r="F88" s="142" t="s">
        <v>625</v>
      </c>
      <c r="G88" s="172"/>
      <c r="H88" s="126">
        <v>541372275</v>
      </c>
      <c r="I88" s="126">
        <v>439647230</v>
      </c>
      <c r="J88" s="126">
        <v>371132714</v>
      </c>
      <c r="K88" s="145">
        <f t="shared" ref="K88" si="18">+J88/I88</f>
        <v>0.84416024638663134</v>
      </c>
    </row>
    <row r="89" spans="1:11" ht="39.950000000000003" customHeight="1" x14ac:dyDescent="0.25">
      <c r="A89" t="s">
        <v>531</v>
      </c>
      <c r="B89" t="str">
        <f t="shared" si="17"/>
        <v>SOC29027</v>
      </c>
      <c r="C89">
        <v>29</v>
      </c>
      <c r="D89" s="140">
        <v>2016170010027</v>
      </c>
      <c r="E89" s="128" t="s">
        <v>24</v>
      </c>
      <c r="F89" s="137" t="s">
        <v>626</v>
      </c>
      <c r="G89" s="172"/>
      <c r="H89" s="126">
        <v>50000000</v>
      </c>
      <c r="I89" s="126">
        <v>25200000</v>
      </c>
      <c r="J89" s="126">
        <v>0</v>
      </c>
      <c r="K89" s="145">
        <v>0</v>
      </c>
    </row>
    <row r="90" spans="1:11" ht="39.950000000000003" customHeight="1" x14ac:dyDescent="0.25">
      <c r="A90" t="s">
        <v>531</v>
      </c>
      <c r="B90" t="str">
        <f t="shared" si="17"/>
        <v>SOC29029</v>
      </c>
      <c r="C90">
        <v>29</v>
      </c>
      <c r="D90" s="141">
        <v>2016170010029</v>
      </c>
      <c r="E90" s="129" t="s">
        <v>173</v>
      </c>
      <c r="F90" s="142" t="s">
        <v>576</v>
      </c>
      <c r="G90" s="172"/>
      <c r="H90" s="126">
        <v>32960000</v>
      </c>
      <c r="I90" s="126">
        <v>25300000</v>
      </c>
      <c r="J90" s="126">
        <v>0</v>
      </c>
      <c r="K90" s="145">
        <v>0</v>
      </c>
    </row>
    <row r="91" spans="1:11" ht="39.950000000000003" customHeight="1" x14ac:dyDescent="0.25">
      <c r="A91" t="s">
        <v>531</v>
      </c>
      <c r="B91" t="str">
        <f t="shared" si="17"/>
        <v>SOC29030</v>
      </c>
      <c r="C91">
        <v>29</v>
      </c>
      <c r="D91" s="141">
        <v>2016170010030</v>
      </c>
      <c r="E91" s="129" t="s">
        <v>175</v>
      </c>
      <c r="F91" s="142" t="s">
        <v>627</v>
      </c>
      <c r="G91" s="172"/>
      <c r="H91" s="126">
        <v>245000000</v>
      </c>
      <c r="I91" s="126">
        <v>215000000</v>
      </c>
      <c r="J91" s="126">
        <v>67984700</v>
      </c>
      <c r="K91" s="145">
        <f t="shared" si="16"/>
        <v>0.31620790697674417</v>
      </c>
    </row>
    <row r="92" spans="1:11" ht="39.950000000000003" customHeight="1" x14ac:dyDescent="0.25">
      <c r="A92" t="s">
        <v>531</v>
      </c>
      <c r="B92" t="str">
        <f>CONCATENATE(A92,C92,E92)</f>
        <v>SOC29076</v>
      </c>
      <c r="C92">
        <v>29</v>
      </c>
      <c r="D92" s="141" t="s">
        <v>677</v>
      </c>
      <c r="E92" s="132" t="s">
        <v>128</v>
      </c>
      <c r="F92" s="142" t="s">
        <v>678</v>
      </c>
      <c r="G92" s="172"/>
      <c r="H92" s="126">
        <v>50000000</v>
      </c>
      <c r="I92" s="126">
        <v>33000000</v>
      </c>
      <c r="J92" s="126">
        <v>27749810</v>
      </c>
      <c r="K92" s="145">
        <f>+J92/I92</f>
        <v>0.84090333333333334</v>
      </c>
    </row>
    <row r="93" spans="1:11" ht="39.950000000000003" customHeight="1" x14ac:dyDescent="0.25">
      <c r="A93" t="s">
        <v>531</v>
      </c>
      <c r="B93" t="str">
        <f>CONCATENATE(A93,C93,E93)</f>
        <v>SOC29077</v>
      </c>
      <c r="C93">
        <v>29</v>
      </c>
      <c r="D93" s="128" t="s">
        <v>679</v>
      </c>
      <c r="E93" s="128" t="s">
        <v>130</v>
      </c>
      <c r="F93" s="137" t="s">
        <v>676</v>
      </c>
      <c r="G93" s="172"/>
      <c r="H93" s="126">
        <v>100000000</v>
      </c>
      <c r="I93" s="126">
        <v>100000000</v>
      </c>
      <c r="J93" s="126">
        <v>45000000</v>
      </c>
      <c r="K93" s="145">
        <f>+J93/I93</f>
        <v>0.45</v>
      </c>
    </row>
    <row r="94" spans="1:11" ht="39.950000000000003" customHeight="1" x14ac:dyDescent="0.25">
      <c r="A94" t="s">
        <v>531</v>
      </c>
      <c r="B94" t="str">
        <f>CONCATENATE(A94,C94,E94)</f>
        <v>SOC29078</v>
      </c>
      <c r="C94">
        <v>29</v>
      </c>
      <c r="D94" s="140">
        <v>2016170010078</v>
      </c>
      <c r="E94" s="128" t="s">
        <v>132</v>
      </c>
      <c r="F94" s="137" t="s">
        <v>680</v>
      </c>
      <c r="G94" s="172"/>
      <c r="H94" s="126">
        <v>15000000</v>
      </c>
      <c r="I94" s="126">
        <v>15000000</v>
      </c>
      <c r="J94" s="126">
        <v>0</v>
      </c>
      <c r="K94" s="145">
        <f t="shared" ref="K94:K104" si="19">+J94/I94</f>
        <v>0</v>
      </c>
    </row>
    <row r="95" spans="1:11" ht="39.950000000000003" customHeight="1" x14ac:dyDescent="0.25">
      <c r="A95" t="s">
        <v>531</v>
      </c>
      <c r="B95" t="str">
        <f>CONCATENATE(A95,C95,E95)</f>
        <v>SOC29079</v>
      </c>
      <c r="C95">
        <v>29</v>
      </c>
      <c r="D95" s="140">
        <v>2016170010079</v>
      </c>
      <c r="E95" s="128" t="s">
        <v>134</v>
      </c>
      <c r="F95" s="137" t="s">
        <v>681</v>
      </c>
      <c r="G95" s="172"/>
      <c r="H95" s="126">
        <v>1483200000</v>
      </c>
      <c r="I95" s="126">
        <v>1408200000</v>
      </c>
      <c r="J95" s="126">
        <v>1260720000</v>
      </c>
      <c r="K95" s="145">
        <f t="shared" si="19"/>
        <v>0.89527055815935241</v>
      </c>
    </row>
    <row r="96" spans="1:11" ht="39.950000000000003" customHeight="1" x14ac:dyDescent="0.25">
      <c r="A96" t="s">
        <v>531</v>
      </c>
      <c r="B96" t="str">
        <f>CONCATENATE(A96,C96,E96)</f>
        <v>SOC29080</v>
      </c>
      <c r="C96">
        <v>29</v>
      </c>
      <c r="D96" s="140">
        <v>2016170010080</v>
      </c>
      <c r="E96" s="128" t="s">
        <v>660</v>
      </c>
      <c r="F96" s="137" t="s">
        <v>682</v>
      </c>
      <c r="G96" s="172"/>
      <c r="H96" s="126">
        <v>30000000</v>
      </c>
      <c r="I96" s="126">
        <v>27000000</v>
      </c>
      <c r="J96" s="126">
        <v>27000000</v>
      </c>
      <c r="K96" s="145">
        <f t="shared" si="19"/>
        <v>1</v>
      </c>
    </row>
    <row r="97" spans="1:11" ht="39.950000000000003" customHeight="1" x14ac:dyDescent="0.25">
      <c r="A97" t="s">
        <v>531</v>
      </c>
      <c r="B97" t="str">
        <f t="shared" ref="B97:B104" si="20">CONCATENATE(A97,C97,E97)</f>
        <v>SOC29081</v>
      </c>
      <c r="C97">
        <v>29</v>
      </c>
      <c r="D97" s="140">
        <v>2016170010081</v>
      </c>
      <c r="E97" s="128" t="s">
        <v>136</v>
      </c>
      <c r="F97" s="137" t="s">
        <v>683</v>
      </c>
      <c r="G97" s="172"/>
      <c r="H97" s="126">
        <v>637592734</v>
      </c>
      <c r="I97" s="126">
        <v>559592734</v>
      </c>
      <c r="J97" s="126">
        <v>498149396</v>
      </c>
      <c r="K97" s="145">
        <f t="shared" si="19"/>
        <v>0.89019990027247209</v>
      </c>
    </row>
    <row r="98" spans="1:11" ht="39.950000000000003" customHeight="1" x14ac:dyDescent="0.25">
      <c r="A98" t="s">
        <v>531</v>
      </c>
      <c r="B98" t="str">
        <f t="shared" si="20"/>
        <v>SOC29082</v>
      </c>
      <c r="C98">
        <v>29</v>
      </c>
      <c r="D98" s="140">
        <v>2016170010082</v>
      </c>
      <c r="E98" s="128" t="s">
        <v>138</v>
      </c>
      <c r="F98" s="137" t="s">
        <v>684</v>
      </c>
      <c r="G98" s="172"/>
      <c r="H98" s="126">
        <v>875000000</v>
      </c>
      <c r="I98" s="126">
        <v>815000000</v>
      </c>
      <c r="J98" s="126">
        <v>679408000</v>
      </c>
      <c r="K98" s="145">
        <f t="shared" si="19"/>
        <v>0.83362944785276072</v>
      </c>
    </row>
    <row r="99" spans="1:11" ht="39.950000000000003" customHeight="1" x14ac:dyDescent="0.25">
      <c r="A99" t="s">
        <v>531</v>
      </c>
      <c r="B99" t="str">
        <f t="shared" si="20"/>
        <v>SOC29083</v>
      </c>
      <c r="C99">
        <v>29</v>
      </c>
      <c r="D99" s="140">
        <v>2016170010083</v>
      </c>
      <c r="E99" s="128" t="s">
        <v>140</v>
      </c>
      <c r="F99" s="137" t="s">
        <v>685</v>
      </c>
      <c r="G99" s="172"/>
      <c r="H99" s="126">
        <v>260000000</v>
      </c>
      <c r="I99" s="126">
        <v>233000000</v>
      </c>
      <c r="J99" s="126">
        <v>152410163</v>
      </c>
      <c r="K99" s="145">
        <f t="shared" si="19"/>
        <v>0.65412087124463514</v>
      </c>
    </row>
    <row r="100" spans="1:11" ht="39.950000000000003" customHeight="1" x14ac:dyDescent="0.25">
      <c r="A100" t="s">
        <v>531</v>
      </c>
      <c r="B100" t="str">
        <f t="shared" si="20"/>
        <v>SOC29084</v>
      </c>
      <c r="C100">
        <v>29</v>
      </c>
      <c r="D100" s="140">
        <v>2016170010084</v>
      </c>
      <c r="E100" s="128" t="s">
        <v>142</v>
      </c>
      <c r="F100" s="137" t="s">
        <v>686</v>
      </c>
      <c r="G100" s="172"/>
      <c r="H100" s="126">
        <v>327000000</v>
      </c>
      <c r="I100" s="126">
        <v>300000000</v>
      </c>
      <c r="J100" s="126">
        <v>259155660</v>
      </c>
      <c r="K100" s="145">
        <f t="shared" si="19"/>
        <v>0.86385219999999996</v>
      </c>
    </row>
    <row r="101" spans="1:11" ht="39.950000000000003" customHeight="1" x14ac:dyDescent="0.25">
      <c r="A101" t="s">
        <v>531</v>
      </c>
      <c r="B101" t="str">
        <f t="shared" si="20"/>
        <v>SOC29085</v>
      </c>
      <c r="C101">
        <v>29</v>
      </c>
      <c r="D101" s="140">
        <v>2016170010085</v>
      </c>
      <c r="E101" s="128" t="s">
        <v>91</v>
      </c>
      <c r="F101" s="137" t="s">
        <v>687</v>
      </c>
      <c r="G101" s="172"/>
      <c r="H101" s="126">
        <v>624000000</v>
      </c>
      <c r="I101" s="126">
        <v>549000000</v>
      </c>
      <c r="J101" s="126">
        <v>403403020</v>
      </c>
      <c r="K101" s="145">
        <f t="shared" si="19"/>
        <v>0.73479602914389797</v>
      </c>
    </row>
    <row r="102" spans="1:11" ht="55.5" customHeight="1" x14ac:dyDescent="0.25">
      <c r="A102" t="s">
        <v>531</v>
      </c>
      <c r="B102" t="str">
        <f t="shared" si="20"/>
        <v>SOC29086</v>
      </c>
      <c r="C102">
        <v>29</v>
      </c>
      <c r="D102" s="140">
        <v>2016170010086</v>
      </c>
      <c r="E102" s="128" t="s">
        <v>661</v>
      </c>
      <c r="F102" s="137" t="s">
        <v>688</v>
      </c>
      <c r="G102" s="172"/>
      <c r="H102" s="126">
        <v>1743850000</v>
      </c>
      <c r="I102" s="126">
        <v>1533850000</v>
      </c>
      <c r="J102" s="126">
        <v>1415281900</v>
      </c>
      <c r="K102" s="145">
        <f t="shared" si="19"/>
        <v>0.92269902532842196</v>
      </c>
    </row>
    <row r="103" spans="1:11" ht="63" customHeight="1" x14ac:dyDescent="0.25">
      <c r="A103" t="s">
        <v>531</v>
      </c>
      <c r="B103" t="str">
        <f t="shared" si="20"/>
        <v>SOC29200</v>
      </c>
      <c r="C103">
        <v>29</v>
      </c>
      <c r="D103" s="140">
        <v>2015170010200</v>
      </c>
      <c r="E103" s="128">
        <v>200</v>
      </c>
      <c r="F103" s="137" t="s">
        <v>689</v>
      </c>
      <c r="G103" s="172"/>
      <c r="H103" s="126">
        <v>644738312</v>
      </c>
      <c r="I103" s="126">
        <v>445000000</v>
      </c>
      <c r="J103" s="126">
        <v>122250000</v>
      </c>
      <c r="K103" s="145">
        <f t="shared" si="19"/>
        <v>0.27471910112359549</v>
      </c>
    </row>
    <row r="104" spans="1:11" ht="63" customHeight="1" x14ac:dyDescent="0.25">
      <c r="A104" t="s">
        <v>531</v>
      </c>
      <c r="B104" t="str">
        <f t="shared" si="20"/>
        <v>SOC29100</v>
      </c>
      <c r="C104">
        <v>29</v>
      </c>
      <c r="D104" s="140">
        <v>2016170010100</v>
      </c>
      <c r="E104" s="140">
        <v>100</v>
      </c>
      <c r="F104" s="137" t="s">
        <v>691</v>
      </c>
      <c r="G104" s="172"/>
      <c r="H104" s="126">
        <v>254528164</v>
      </c>
      <c r="I104" s="126">
        <v>248274194</v>
      </c>
      <c r="J104" s="126">
        <v>248274194</v>
      </c>
      <c r="K104" s="145">
        <f t="shared" si="19"/>
        <v>1</v>
      </c>
    </row>
    <row r="105" spans="1:11" ht="39.950000000000003" customHeight="1" x14ac:dyDescent="0.25">
      <c r="A105" t="s">
        <v>531</v>
      </c>
      <c r="B105" t="str">
        <f t="shared" si="17"/>
        <v>SOC29102</v>
      </c>
      <c r="C105">
        <v>29</v>
      </c>
      <c r="D105" s="140">
        <v>2016170010102</v>
      </c>
      <c r="E105" s="140">
        <v>102</v>
      </c>
      <c r="F105" s="137" t="s">
        <v>584</v>
      </c>
      <c r="G105" s="172"/>
      <c r="H105" s="126">
        <v>247000000</v>
      </c>
      <c r="I105" s="126">
        <v>220733581</v>
      </c>
      <c r="J105" s="126">
        <v>162417757</v>
      </c>
      <c r="K105" s="145">
        <f t="shared" si="16"/>
        <v>0.73580900678633032</v>
      </c>
    </row>
    <row r="106" spans="1:11" ht="51" customHeight="1" x14ac:dyDescent="0.25">
      <c r="A106" t="s">
        <v>532</v>
      </c>
      <c r="B106" t="str">
        <f t="shared" si="17"/>
        <v>UGR33087</v>
      </c>
      <c r="C106">
        <v>33</v>
      </c>
      <c r="D106" s="4">
        <v>2016170010087</v>
      </c>
      <c r="E106" s="65" t="s">
        <v>628</v>
      </c>
      <c r="F106" s="142" t="s">
        <v>629</v>
      </c>
      <c r="G106" s="173" t="s">
        <v>187</v>
      </c>
      <c r="H106" s="126">
        <v>50000000</v>
      </c>
      <c r="I106" s="126">
        <v>0</v>
      </c>
      <c r="J106" s="126">
        <v>0</v>
      </c>
      <c r="K106" s="145">
        <v>0</v>
      </c>
    </row>
    <row r="107" spans="1:11" ht="69" customHeight="1" x14ac:dyDescent="0.25">
      <c r="A107" t="s">
        <v>532</v>
      </c>
      <c r="B107" t="str">
        <f t="shared" si="17"/>
        <v>UGR33088</v>
      </c>
      <c r="C107">
        <v>33</v>
      </c>
      <c r="D107" s="4">
        <v>2016170010088</v>
      </c>
      <c r="E107" s="65" t="s">
        <v>156</v>
      </c>
      <c r="F107" s="142" t="s">
        <v>630</v>
      </c>
      <c r="G107" s="173"/>
      <c r="H107" s="126">
        <v>192906690</v>
      </c>
      <c r="I107" s="126">
        <v>0</v>
      </c>
      <c r="J107" s="126">
        <v>0</v>
      </c>
      <c r="K107" s="145">
        <v>0</v>
      </c>
    </row>
    <row r="108" spans="1:11" ht="72.75" customHeight="1" x14ac:dyDescent="0.25">
      <c r="A108" t="s">
        <v>532</v>
      </c>
      <c r="B108" t="str">
        <f t="shared" si="17"/>
        <v>UGR33090</v>
      </c>
      <c r="C108">
        <v>33</v>
      </c>
      <c r="D108" s="4">
        <v>2016170010090</v>
      </c>
      <c r="E108" s="65" t="s">
        <v>146</v>
      </c>
      <c r="F108" s="142" t="s">
        <v>631</v>
      </c>
      <c r="G108" s="173"/>
      <c r="H108" s="126">
        <v>3950029017</v>
      </c>
      <c r="I108" s="126">
        <v>2873764064.3400002</v>
      </c>
      <c r="J108" s="126">
        <v>1884944606.3400002</v>
      </c>
      <c r="K108" s="145">
        <f t="shared" ref="K108:K114" si="21">+J108/I108</f>
        <v>0.65591487823580386</v>
      </c>
    </row>
    <row r="109" spans="1:11" ht="39.950000000000003" customHeight="1" x14ac:dyDescent="0.25">
      <c r="A109" t="s">
        <v>533</v>
      </c>
      <c r="B109" t="str">
        <f t="shared" si="17"/>
        <v>STC35041</v>
      </c>
      <c r="C109">
        <v>35</v>
      </c>
      <c r="D109" s="154">
        <v>2016170010041</v>
      </c>
      <c r="E109" s="87" t="s">
        <v>520</v>
      </c>
      <c r="F109" s="155" t="s">
        <v>632</v>
      </c>
      <c r="G109" s="184" t="s">
        <v>200</v>
      </c>
      <c r="H109" s="153">
        <v>114000000</v>
      </c>
      <c r="I109" s="153">
        <v>96900000</v>
      </c>
      <c r="J109" s="153">
        <v>48388322</v>
      </c>
      <c r="K109" s="156">
        <f>+J109/I109</f>
        <v>0.49936348813209497</v>
      </c>
    </row>
    <row r="110" spans="1:11" ht="65.25" customHeight="1" x14ac:dyDescent="0.25">
      <c r="A110" t="s">
        <v>533</v>
      </c>
      <c r="B110" t="str">
        <f t="shared" si="17"/>
        <v>STC35042</v>
      </c>
      <c r="C110">
        <v>35</v>
      </c>
      <c r="D110" s="154">
        <v>2016170010042</v>
      </c>
      <c r="E110" s="87" t="s">
        <v>610</v>
      </c>
      <c r="F110" s="155" t="s">
        <v>611</v>
      </c>
      <c r="G110" s="184"/>
      <c r="H110" s="153">
        <v>1410689432</v>
      </c>
      <c r="I110" s="153">
        <v>1155586996</v>
      </c>
      <c r="J110" s="153">
        <v>707844375</v>
      </c>
      <c r="K110" s="156">
        <f>+J110/I110</f>
        <v>0.6125409661498129</v>
      </c>
    </row>
    <row r="111" spans="1:11" ht="46.5" customHeight="1" x14ac:dyDescent="0.25">
      <c r="A111" t="s">
        <v>533</v>
      </c>
      <c r="B111" t="str">
        <f t="shared" si="17"/>
        <v>STC35043</v>
      </c>
      <c r="C111">
        <v>35</v>
      </c>
      <c r="D111" s="154">
        <v>2016170010043</v>
      </c>
      <c r="E111" s="87" t="s">
        <v>633</v>
      </c>
      <c r="F111" s="155" t="s">
        <v>634</v>
      </c>
      <c r="G111" s="184"/>
      <c r="H111" s="153">
        <v>140000000</v>
      </c>
      <c r="I111" s="153">
        <v>136097700</v>
      </c>
      <c r="J111" s="153">
        <v>93121331</v>
      </c>
      <c r="K111" s="156">
        <f>+J111/I111</f>
        <v>0.68422413457391273</v>
      </c>
    </row>
    <row r="112" spans="1:11" ht="51" customHeight="1" x14ac:dyDescent="0.25">
      <c r="A112" t="s">
        <v>533</v>
      </c>
      <c r="B112" t="str">
        <f t="shared" si="17"/>
        <v>STC35013</v>
      </c>
      <c r="C112">
        <v>35</v>
      </c>
      <c r="D112" s="154">
        <v>2016170010013</v>
      </c>
      <c r="E112" s="87" t="s">
        <v>201</v>
      </c>
      <c r="F112" s="155" t="s">
        <v>603</v>
      </c>
      <c r="G112" s="184"/>
      <c r="H112" s="153">
        <v>25000000</v>
      </c>
      <c r="I112" s="153">
        <v>0</v>
      </c>
      <c r="J112" s="153">
        <v>0</v>
      </c>
      <c r="K112" s="156">
        <v>0</v>
      </c>
    </row>
    <row r="113" spans="1:11" ht="66" customHeight="1" x14ac:dyDescent="0.25">
      <c r="A113" t="s">
        <v>534</v>
      </c>
      <c r="B113" t="str">
        <f t="shared" si="17"/>
        <v>DEP36034</v>
      </c>
      <c r="C113">
        <v>36</v>
      </c>
      <c r="D113" s="125" t="s">
        <v>635</v>
      </c>
      <c r="E113" s="87" t="s">
        <v>210</v>
      </c>
      <c r="F113" s="155" t="s">
        <v>636</v>
      </c>
      <c r="G113" s="174" t="s">
        <v>208</v>
      </c>
      <c r="H113" s="153">
        <v>2692397684</v>
      </c>
      <c r="I113" s="153">
        <v>2343516437</v>
      </c>
      <c r="J113" s="153">
        <v>1588828270</v>
      </c>
      <c r="K113" s="156">
        <f t="shared" si="21"/>
        <v>0.67796762374489805</v>
      </c>
    </row>
    <row r="114" spans="1:11" ht="59.25" customHeight="1" x14ac:dyDescent="0.25">
      <c r="A114" t="s">
        <v>534</v>
      </c>
      <c r="B114" t="str">
        <f t="shared" si="17"/>
        <v>DEP36035</v>
      </c>
      <c r="C114">
        <v>36</v>
      </c>
      <c r="D114" s="125" t="s">
        <v>637</v>
      </c>
      <c r="E114" s="87" t="s">
        <v>213</v>
      </c>
      <c r="F114" s="155" t="s">
        <v>638</v>
      </c>
      <c r="G114" s="174"/>
      <c r="H114" s="153">
        <v>5748475066</v>
      </c>
      <c r="I114" s="153">
        <v>1063174877</v>
      </c>
      <c r="J114" s="153">
        <v>830511514</v>
      </c>
      <c r="K114" s="156">
        <f t="shared" si="21"/>
        <v>0.78116171851566429</v>
      </c>
    </row>
    <row r="115" spans="1:11" ht="39.950000000000003" customHeight="1" x14ac:dyDescent="0.25">
      <c r="A115" t="s">
        <v>535</v>
      </c>
      <c r="B115" t="str">
        <f t="shared" si="17"/>
        <v>SAL40048</v>
      </c>
      <c r="C115">
        <v>40</v>
      </c>
      <c r="D115" s="135">
        <v>2016170010048</v>
      </c>
      <c r="E115" s="128" t="s">
        <v>152</v>
      </c>
      <c r="F115" s="137" t="s">
        <v>639</v>
      </c>
      <c r="G115" s="170" t="s">
        <v>220</v>
      </c>
      <c r="H115" s="126">
        <v>210550000</v>
      </c>
      <c r="I115" s="126">
        <v>52756500</v>
      </c>
      <c r="J115" s="126">
        <v>18872000</v>
      </c>
      <c r="K115" s="145">
        <f>+J115/I115</f>
        <v>0.35771895406253257</v>
      </c>
    </row>
    <row r="116" spans="1:11" ht="57" customHeight="1" x14ac:dyDescent="0.25">
      <c r="A116" t="s">
        <v>535</v>
      </c>
      <c r="B116" t="str">
        <f t="shared" si="17"/>
        <v>SAL40049</v>
      </c>
      <c r="C116">
        <v>40</v>
      </c>
      <c r="D116" s="135">
        <v>2016170010049</v>
      </c>
      <c r="E116" s="128" t="s">
        <v>237</v>
      </c>
      <c r="F116" s="140" t="s">
        <v>640</v>
      </c>
      <c r="G116" s="170"/>
      <c r="H116" s="126">
        <v>340891000</v>
      </c>
      <c r="I116" s="126">
        <v>281987600</v>
      </c>
      <c r="J116" s="126">
        <v>102151471</v>
      </c>
      <c r="K116" s="145">
        <f t="shared" ref="K116:K127" si="22">+J116/I116</f>
        <v>0.36225518781676924</v>
      </c>
    </row>
    <row r="117" spans="1:11" ht="39.950000000000003" customHeight="1" x14ac:dyDescent="0.25">
      <c r="A117" t="s">
        <v>535</v>
      </c>
      <c r="B117" t="str">
        <f t="shared" si="17"/>
        <v>SAL40050</v>
      </c>
      <c r="C117">
        <v>40</v>
      </c>
      <c r="D117" s="135">
        <v>2016170010050</v>
      </c>
      <c r="E117" s="130" t="s">
        <v>537</v>
      </c>
      <c r="F117" s="137" t="s">
        <v>641</v>
      </c>
      <c r="G117" s="170"/>
      <c r="H117" s="126">
        <v>589806800</v>
      </c>
      <c r="I117" s="126">
        <v>538402400</v>
      </c>
      <c r="J117" s="126">
        <v>175031658</v>
      </c>
      <c r="K117" s="145">
        <f t="shared" si="22"/>
        <v>0.32509449809287627</v>
      </c>
    </row>
    <row r="118" spans="1:11" ht="57.75" customHeight="1" x14ac:dyDescent="0.25">
      <c r="A118" t="s">
        <v>535</v>
      </c>
      <c r="B118" t="str">
        <f t="shared" si="17"/>
        <v>SAL40051</v>
      </c>
      <c r="C118">
        <v>40</v>
      </c>
      <c r="D118" s="135">
        <v>2016170010051</v>
      </c>
      <c r="E118" s="128" t="s">
        <v>642</v>
      </c>
      <c r="F118" s="137" t="s">
        <v>643</v>
      </c>
      <c r="G118" s="170"/>
      <c r="H118" s="126">
        <v>474910000</v>
      </c>
      <c r="I118" s="126">
        <v>261677029</v>
      </c>
      <c r="J118" s="126">
        <v>119571333</v>
      </c>
      <c r="K118" s="145">
        <f t="shared" si="22"/>
        <v>0.45694241277861652</v>
      </c>
    </row>
    <row r="119" spans="1:11" ht="71.25" customHeight="1" x14ac:dyDescent="0.25">
      <c r="A119" t="s">
        <v>535</v>
      </c>
      <c r="B119" t="str">
        <f t="shared" si="17"/>
        <v>SAL40052</v>
      </c>
      <c r="C119">
        <v>40</v>
      </c>
      <c r="D119" s="4">
        <v>2016170010052</v>
      </c>
      <c r="E119" s="22" t="s">
        <v>241</v>
      </c>
      <c r="F119" s="141" t="s">
        <v>644</v>
      </c>
      <c r="G119" s="170"/>
      <c r="H119" s="126">
        <v>296415000</v>
      </c>
      <c r="I119" s="126">
        <v>273759667</v>
      </c>
      <c r="J119" s="126">
        <v>116387032</v>
      </c>
      <c r="K119" s="145">
        <f t="shared" si="22"/>
        <v>0.42514309458156962</v>
      </c>
    </row>
    <row r="120" spans="1:11" ht="54" customHeight="1" x14ac:dyDescent="0.25">
      <c r="A120" t="s">
        <v>535</v>
      </c>
      <c r="B120" t="str">
        <f t="shared" si="17"/>
        <v>SAL40053</v>
      </c>
      <c r="C120">
        <v>40</v>
      </c>
      <c r="D120" s="4">
        <v>2016170010053</v>
      </c>
      <c r="E120" s="22" t="s">
        <v>229</v>
      </c>
      <c r="F120" s="141" t="s">
        <v>645</v>
      </c>
      <c r="G120" s="170"/>
      <c r="H120" s="126">
        <v>237731510</v>
      </c>
      <c r="I120" s="126">
        <v>186303619</v>
      </c>
      <c r="J120" s="126">
        <v>102307630</v>
      </c>
      <c r="K120" s="145">
        <f t="shared" si="22"/>
        <v>0.54914461967590655</v>
      </c>
    </row>
    <row r="121" spans="1:11" ht="39.950000000000003" customHeight="1" x14ac:dyDescent="0.25">
      <c r="A121" t="s">
        <v>535</v>
      </c>
      <c r="B121" t="str">
        <f t="shared" si="17"/>
        <v>SAL40054</v>
      </c>
      <c r="C121">
        <v>40</v>
      </c>
      <c r="D121" s="135">
        <v>2016170010054</v>
      </c>
      <c r="E121" s="128" t="s">
        <v>221</v>
      </c>
      <c r="F121" s="140" t="s">
        <v>646</v>
      </c>
      <c r="G121" s="170"/>
      <c r="H121" s="126">
        <v>185000000</v>
      </c>
      <c r="I121" s="126">
        <v>127116000</v>
      </c>
      <c r="J121" s="126">
        <v>84744000</v>
      </c>
      <c r="K121" s="145">
        <f t="shared" si="22"/>
        <v>0.66666666666666663</v>
      </c>
    </row>
    <row r="122" spans="1:11" ht="66.75" customHeight="1" x14ac:dyDescent="0.25">
      <c r="A122" t="s">
        <v>535</v>
      </c>
      <c r="B122" t="str">
        <f t="shared" si="17"/>
        <v>SAL40055</v>
      </c>
      <c r="C122">
        <v>40</v>
      </c>
      <c r="D122" s="4">
        <v>2016170010055</v>
      </c>
      <c r="E122" s="22" t="s">
        <v>245</v>
      </c>
      <c r="F122" s="141" t="s">
        <v>647</v>
      </c>
      <c r="G122" s="170"/>
      <c r="H122" s="126">
        <v>120000000</v>
      </c>
      <c r="I122" s="126">
        <v>112300100</v>
      </c>
      <c r="J122" s="126">
        <v>37321600</v>
      </c>
      <c r="K122" s="145">
        <f t="shared" si="22"/>
        <v>0.3323380834033095</v>
      </c>
    </row>
    <row r="123" spans="1:11" ht="61.5" customHeight="1" x14ac:dyDescent="0.25">
      <c r="A123" t="s">
        <v>535</v>
      </c>
      <c r="B123" t="str">
        <f t="shared" si="17"/>
        <v>SAL40056</v>
      </c>
      <c r="C123">
        <v>40</v>
      </c>
      <c r="D123" s="4">
        <v>2016170010056</v>
      </c>
      <c r="E123" s="22" t="s">
        <v>648</v>
      </c>
      <c r="F123" s="142" t="s">
        <v>649</v>
      </c>
      <c r="G123" s="170"/>
      <c r="H123" s="126">
        <v>326505048</v>
      </c>
      <c r="I123" s="126">
        <v>271676950</v>
      </c>
      <c r="J123" s="126">
        <v>102124755</v>
      </c>
      <c r="K123" s="145">
        <f>+J123/I123</f>
        <v>0.3759051145119231</v>
      </c>
    </row>
    <row r="124" spans="1:11" ht="39.950000000000003" customHeight="1" x14ac:dyDescent="0.25">
      <c r="A124" t="s">
        <v>535</v>
      </c>
      <c r="B124" t="str">
        <f t="shared" si="17"/>
        <v>SAL40057</v>
      </c>
      <c r="C124">
        <v>40</v>
      </c>
      <c r="D124" s="4">
        <v>2016170010057</v>
      </c>
      <c r="E124" s="22" t="s">
        <v>243</v>
      </c>
      <c r="F124" s="140" t="s">
        <v>650</v>
      </c>
      <c r="G124" s="170"/>
      <c r="H124" s="126">
        <v>65445000</v>
      </c>
      <c r="I124" s="126">
        <v>42200000</v>
      </c>
      <c r="J124" s="126">
        <v>20439999</v>
      </c>
      <c r="K124" s="145">
        <f>+J124/I124</f>
        <v>0.48436016587677727</v>
      </c>
    </row>
    <row r="125" spans="1:11" ht="39.950000000000003" customHeight="1" x14ac:dyDescent="0.25">
      <c r="A125" t="s">
        <v>535</v>
      </c>
      <c r="B125" t="str">
        <f t="shared" si="17"/>
        <v>SAL40058</v>
      </c>
      <c r="C125">
        <v>40</v>
      </c>
      <c r="D125" s="135">
        <v>2016170010058</v>
      </c>
      <c r="E125" s="128" t="s">
        <v>218</v>
      </c>
      <c r="F125" s="140" t="s">
        <v>651</v>
      </c>
      <c r="G125" s="170"/>
      <c r="H125" s="126">
        <v>945840248</v>
      </c>
      <c r="I125" s="126">
        <v>604417013</v>
      </c>
      <c r="J125" s="126">
        <v>197216450</v>
      </c>
      <c r="K125" s="145">
        <f>+J125/I125</f>
        <v>0.32629202315322647</v>
      </c>
    </row>
    <row r="126" spans="1:11" ht="39.950000000000003" customHeight="1" x14ac:dyDescent="0.25">
      <c r="A126" t="s">
        <v>535</v>
      </c>
      <c r="B126" t="str">
        <f t="shared" si="17"/>
        <v>SAL40059</v>
      </c>
      <c r="C126">
        <v>40</v>
      </c>
      <c r="D126" s="135">
        <v>2016170010059</v>
      </c>
      <c r="E126" s="128" t="s">
        <v>235</v>
      </c>
      <c r="F126" s="140" t="s">
        <v>652</v>
      </c>
      <c r="G126" s="170"/>
      <c r="H126" s="126">
        <v>68501000</v>
      </c>
      <c r="I126" s="126">
        <v>57960000</v>
      </c>
      <c r="J126" s="126">
        <v>39386667</v>
      </c>
      <c r="K126" s="145">
        <f>+J126/I126</f>
        <v>0.67954912008281576</v>
      </c>
    </row>
    <row r="127" spans="1:11" ht="56.25" customHeight="1" x14ac:dyDescent="0.25">
      <c r="A127" t="s">
        <v>535</v>
      </c>
      <c r="B127" t="str">
        <f t="shared" si="17"/>
        <v>SAL40060</v>
      </c>
      <c r="C127">
        <v>40</v>
      </c>
      <c r="D127" s="4">
        <v>2016170010060</v>
      </c>
      <c r="E127" s="22" t="s">
        <v>653</v>
      </c>
      <c r="F127" s="141" t="s">
        <v>654</v>
      </c>
      <c r="G127" s="170"/>
      <c r="H127" s="126">
        <v>198977000</v>
      </c>
      <c r="I127" s="126">
        <v>166918000</v>
      </c>
      <c r="J127" s="126">
        <v>117800167</v>
      </c>
      <c r="K127" s="145">
        <f t="shared" si="22"/>
        <v>0.70573675097952293</v>
      </c>
    </row>
    <row r="128" spans="1:11" ht="39.950000000000003" customHeight="1" x14ac:dyDescent="0.25">
      <c r="A128" t="s">
        <v>535</v>
      </c>
      <c r="B128" t="str">
        <f t="shared" si="17"/>
        <v>SAL40061</v>
      </c>
      <c r="C128">
        <v>40</v>
      </c>
      <c r="D128" s="135">
        <v>2016170010061</v>
      </c>
      <c r="E128" s="128" t="s">
        <v>225</v>
      </c>
      <c r="F128" s="140" t="s">
        <v>655</v>
      </c>
      <c r="G128" s="170"/>
      <c r="H128" s="126">
        <v>91266894</v>
      </c>
      <c r="I128" s="126">
        <v>62466666</v>
      </c>
      <c r="J128" s="126">
        <v>43125825</v>
      </c>
      <c r="K128" s="145">
        <f>+J128/I128</f>
        <v>0.69038141078315274</v>
      </c>
    </row>
    <row r="129" spans="1:11" ht="48.75" customHeight="1" x14ac:dyDescent="0.25">
      <c r="A129" t="s">
        <v>535</v>
      </c>
      <c r="B129" t="str">
        <f t="shared" si="17"/>
        <v>SAL40062</v>
      </c>
      <c r="C129">
        <v>40</v>
      </c>
      <c r="D129" s="4">
        <v>2016170010062</v>
      </c>
      <c r="E129" s="22" t="s">
        <v>510</v>
      </c>
      <c r="F129" s="142" t="s">
        <v>656</v>
      </c>
      <c r="G129" s="170"/>
      <c r="H129" s="126">
        <v>235912000</v>
      </c>
      <c r="I129" s="126">
        <v>192380169</v>
      </c>
      <c r="J129" s="126">
        <v>136918033</v>
      </c>
      <c r="K129" s="145">
        <f>+J129/I129</f>
        <v>0.71170554486829674</v>
      </c>
    </row>
    <row r="130" spans="1:11" ht="39.950000000000003" customHeight="1" x14ac:dyDescent="0.25">
      <c r="A130" t="s">
        <v>535</v>
      </c>
      <c r="B130" t="str">
        <f t="shared" si="17"/>
        <v>SAL40063</v>
      </c>
      <c r="C130">
        <v>40</v>
      </c>
      <c r="D130" s="4">
        <v>2016170010063</v>
      </c>
      <c r="E130" s="22" t="s">
        <v>227</v>
      </c>
      <c r="F130" s="141" t="s">
        <v>657</v>
      </c>
      <c r="G130" s="170"/>
      <c r="H130" s="126">
        <v>80057604904</v>
      </c>
      <c r="I130" s="126">
        <v>54163770463</v>
      </c>
      <c r="J130" s="126">
        <v>52720101287</v>
      </c>
      <c r="K130" s="145">
        <f>+J130/I130</f>
        <v>0.97334622084726929</v>
      </c>
    </row>
    <row r="131" spans="1:11" ht="59.25" customHeight="1" x14ac:dyDescent="0.25">
      <c r="A131" t="s">
        <v>535</v>
      </c>
      <c r="B131" t="str">
        <f t="shared" si="17"/>
        <v>SAL40064</v>
      </c>
      <c r="C131">
        <v>40</v>
      </c>
      <c r="D131" s="135">
        <v>2016170010064</v>
      </c>
      <c r="E131" s="128" t="s">
        <v>247</v>
      </c>
      <c r="F131" s="140" t="s">
        <v>658</v>
      </c>
      <c r="G131" s="170"/>
      <c r="H131" s="126">
        <v>1800000000</v>
      </c>
      <c r="I131" s="126">
        <v>1530000000</v>
      </c>
      <c r="J131" s="126">
        <v>878500000</v>
      </c>
      <c r="K131" s="134">
        <f t="shared" ref="K131:K133" si="23">+J131/I131</f>
        <v>0.57418300653594767</v>
      </c>
    </row>
    <row r="132" spans="1:11" ht="59.25" customHeight="1" x14ac:dyDescent="0.25">
      <c r="A132" t="s">
        <v>535</v>
      </c>
      <c r="B132" t="str">
        <f t="shared" si="17"/>
        <v>SAL40135</v>
      </c>
      <c r="C132">
        <v>40</v>
      </c>
      <c r="D132" s="141">
        <v>2016170010135</v>
      </c>
      <c r="E132" s="129">
        <v>135</v>
      </c>
      <c r="F132" s="141" t="s">
        <v>671</v>
      </c>
      <c r="G132" s="170"/>
      <c r="H132" s="126">
        <v>19718097865</v>
      </c>
      <c r="I132" s="126">
        <v>19718097865</v>
      </c>
      <c r="J132" s="126">
        <v>19718097865</v>
      </c>
      <c r="K132" s="157">
        <f t="shared" si="23"/>
        <v>1</v>
      </c>
    </row>
    <row r="133" spans="1:11" ht="62.25" customHeight="1" x14ac:dyDescent="0.25">
      <c r="A133" t="s">
        <v>535</v>
      </c>
      <c r="B133" t="str">
        <f t="shared" si="17"/>
        <v>SAL40065</v>
      </c>
      <c r="C133">
        <v>40</v>
      </c>
      <c r="D133" s="141">
        <v>2016170010065</v>
      </c>
      <c r="E133" s="129" t="s">
        <v>239</v>
      </c>
      <c r="F133" s="141" t="s">
        <v>659</v>
      </c>
      <c r="G133" s="170"/>
      <c r="H133" s="126">
        <v>1372044995</v>
      </c>
      <c r="I133" s="126">
        <v>1276728299</v>
      </c>
      <c r="J133" s="126">
        <v>153790800</v>
      </c>
      <c r="K133" s="134">
        <f t="shared" si="23"/>
        <v>0.12045695244670064</v>
      </c>
    </row>
    <row r="134" spans="1:11" x14ac:dyDescent="0.25">
      <c r="H134" s="17"/>
    </row>
    <row r="135" spans="1:11" x14ac:dyDescent="0.25">
      <c r="G135" s="25" t="s">
        <v>278</v>
      </c>
      <c r="H135" s="34">
        <f>SUBTOTAL(9,H3:H133)</f>
        <v>490601534125.71997</v>
      </c>
      <c r="I135" s="34">
        <f>SUBTOTAL(9,I3:I133)</f>
        <v>319028082100.08997</v>
      </c>
      <c r="J135" s="34">
        <f>SUBTOTAL(9,J3:J133)</f>
        <v>266391240210.05002</v>
      </c>
    </row>
    <row r="136" spans="1:11" hidden="1" x14ac:dyDescent="0.25">
      <c r="G136" s="25" t="s">
        <v>662</v>
      </c>
      <c r="H136" s="24">
        <v>490601534125.71991</v>
      </c>
      <c r="I136" s="24">
        <v>319028082100.08997</v>
      </c>
      <c r="J136" s="24">
        <v>266391240210.05002</v>
      </c>
    </row>
    <row r="137" spans="1:11" hidden="1" x14ac:dyDescent="0.25">
      <c r="G137" s="88" t="s">
        <v>277</v>
      </c>
      <c r="H137" s="131">
        <f>+H136-H135</f>
        <v>0</v>
      </c>
      <c r="I137" s="131">
        <f>+I136-I135</f>
        <v>0</v>
      </c>
      <c r="J137" s="131">
        <f>+J136-J135</f>
        <v>0</v>
      </c>
    </row>
    <row r="139" spans="1:11" x14ac:dyDescent="0.25">
      <c r="F139" s="25"/>
    </row>
  </sheetData>
  <autoFilter ref="A2:K133"/>
  <mergeCells count="16">
    <mergeCell ref="G3:G9"/>
    <mergeCell ref="G10:G12"/>
    <mergeCell ref="G13:G15"/>
    <mergeCell ref="G16:G19"/>
    <mergeCell ref="G115:G133"/>
    <mergeCell ref="G20:G29"/>
    <mergeCell ref="G30:G35"/>
    <mergeCell ref="G36:G41"/>
    <mergeCell ref="G42:G46"/>
    <mergeCell ref="G47:G57"/>
    <mergeCell ref="G58:G63"/>
    <mergeCell ref="G64:G77"/>
    <mergeCell ref="G78:G105"/>
    <mergeCell ref="G106:G108"/>
    <mergeCell ref="G109:G112"/>
    <mergeCell ref="G113:G114"/>
  </mergeCells>
  <conditionalFormatting sqref="K134:K1048576 K1 K3 K5:K15">
    <cfRule type="colorScale" priority="4">
      <colorScale>
        <cfvo type="percent" val="3.4027777777777775E-2"/>
        <cfvo type="percent" val="50"/>
        <cfvo type="percent" val="100"/>
        <color rgb="FFFF0000"/>
        <color rgb="FFFFFF00"/>
        <color rgb="FF00B050"/>
      </colorScale>
    </cfRule>
  </conditionalFormatting>
  <conditionalFormatting sqref="K2">
    <cfRule type="colorScale" priority="3">
      <colorScale>
        <cfvo type="percent" val="3.4027777777777775E-2"/>
        <cfvo type="percent" val="50"/>
        <cfvo type="percent" val="100"/>
        <color rgb="FFFF0000"/>
        <color rgb="FFFFFF00"/>
        <color rgb="FF00B050"/>
      </colorScale>
    </cfRule>
  </conditionalFormatting>
  <conditionalFormatting sqref="K4">
    <cfRule type="colorScale" priority="1">
      <colorScale>
        <cfvo type="percent" val="3.4027777777777775E-2"/>
        <cfvo type="percent" val="50"/>
        <cfvo type="percent" val="100"/>
        <color rgb="FFFF0000"/>
        <color rgb="FFFFFF00"/>
        <color rgb="FF00B050"/>
      </colorScale>
    </cfRule>
  </conditionalFormatting>
  <conditionalFormatting sqref="K16:K133">
    <cfRule type="colorScale" priority="32">
      <colorScale>
        <cfvo type="percent" val="3.4027777777777775E-2"/>
        <cfvo type="percent" val="50"/>
        <cfvo type="percent" val="100"/>
        <color rgb="FFFF0000"/>
        <color rgb="FFFFFF00"/>
        <color rgb="FF00B050"/>
      </colorScale>
    </cfRule>
  </conditionalFormatting>
  <printOptions horizontalCentered="1"/>
  <pageMargins left="0" right="0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52"/>
  <sheetViews>
    <sheetView zoomScale="90" zoomScaleNormal="90" workbookViewId="0">
      <pane xSplit="3" ySplit="2" topLeftCell="D126" activePane="bottomRight" state="frozen"/>
      <selection pane="topRight" activeCell="D1" sqref="D1"/>
      <selection pane="bottomLeft" activeCell="A3" sqref="A3"/>
      <selection pane="bottomRight" activeCell="A126" sqref="A126"/>
    </sheetView>
  </sheetViews>
  <sheetFormatPr baseColWidth="10" defaultRowHeight="15" x14ac:dyDescent="0.25"/>
  <cols>
    <col min="1" max="1" width="4.140625" customWidth="1"/>
    <col min="2" max="2" width="17.42578125" customWidth="1"/>
    <col min="3" max="3" width="6.7109375" customWidth="1"/>
    <col min="4" max="4" width="50.7109375" customWidth="1"/>
    <col min="5" max="5" width="25.7109375" customWidth="1"/>
    <col min="6" max="6" width="22.28515625" style="24" customWidth="1"/>
    <col min="7" max="7" width="24.7109375" style="24" customWidth="1"/>
    <col min="8" max="8" width="24.140625" style="24" customWidth="1"/>
    <col min="9" max="9" width="13.7109375" style="24" customWidth="1"/>
    <col min="10" max="15" width="30.7109375" customWidth="1"/>
    <col min="16" max="16" width="50.7109375" customWidth="1"/>
  </cols>
  <sheetData>
    <row r="1" spans="1:16" ht="36.75" customHeight="1" x14ac:dyDescent="0.25"/>
    <row r="2" spans="1:16" ht="64.5" customHeight="1" x14ac:dyDescent="0.25">
      <c r="B2" s="1" t="s">
        <v>1</v>
      </c>
      <c r="C2" s="2"/>
      <c r="D2" s="3" t="s">
        <v>2</v>
      </c>
      <c r="E2" s="3" t="s">
        <v>3</v>
      </c>
      <c r="F2" s="16" t="s">
        <v>271</v>
      </c>
      <c r="G2" s="16" t="s">
        <v>505</v>
      </c>
      <c r="H2" s="16" t="s">
        <v>504</v>
      </c>
      <c r="I2" s="18" t="s">
        <v>272</v>
      </c>
      <c r="J2" s="18" t="s">
        <v>273</v>
      </c>
      <c r="K2" s="19" t="s">
        <v>274</v>
      </c>
      <c r="L2" s="19" t="s">
        <v>275</v>
      </c>
      <c r="M2" s="19" t="s">
        <v>506</v>
      </c>
      <c r="N2" s="19" t="s">
        <v>507</v>
      </c>
      <c r="O2" s="19" t="s">
        <v>276</v>
      </c>
      <c r="P2" s="20" t="s">
        <v>273</v>
      </c>
    </row>
    <row r="3" spans="1:16" s="23" customFormat="1" ht="39.950000000000003" hidden="1" customHeight="1" x14ac:dyDescent="0.25">
      <c r="A3" s="23">
        <v>14</v>
      </c>
      <c r="B3" s="197">
        <v>2012170010126</v>
      </c>
      <c r="C3" s="200" t="s">
        <v>4</v>
      </c>
      <c r="D3" s="168" t="s">
        <v>5</v>
      </c>
      <c r="E3" s="162" t="s">
        <v>6</v>
      </c>
      <c r="F3" s="188">
        <v>1785789890</v>
      </c>
      <c r="G3" s="188">
        <v>530873329</v>
      </c>
      <c r="H3" s="188">
        <v>181271408</v>
      </c>
      <c r="I3" s="193">
        <f>+H3/G3</f>
        <v>0.34145887182062595</v>
      </c>
      <c r="J3" s="190"/>
      <c r="K3" s="35" t="s">
        <v>279</v>
      </c>
      <c r="L3" s="37" t="s">
        <v>280</v>
      </c>
      <c r="M3" s="40">
        <f>+'[1]126- AGENDA AMBIENTAL'!$P$23</f>
        <v>534030805.83333331</v>
      </c>
      <c r="N3" s="39">
        <v>100</v>
      </c>
      <c r="O3" s="196"/>
      <c r="P3" s="196" t="s">
        <v>503</v>
      </c>
    </row>
    <row r="4" spans="1:16" s="23" customFormat="1" ht="39.950000000000003" hidden="1" customHeight="1" x14ac:dyDescent="0.25">
      <c r="A4" s="23">
        <v>14</v>
      </c>
      <c r="B4" s="198"/>
      <c r="C4" s="201"/>
      <c r="D4" s="169"/>
      <c r="E4" s="163"/>
      <c r="F4" s="188"/>
      <c r="G4" s="188"/>
      <c r="H4" s="188"/>
      <c r="I4" s="194"/>
      <c r="J4" s="195"/>
      <c r="K4" s="35" t="s">
        <v>281</v>
      </c>
      <c r="L4" s="37" t="s">
        <v>282</v>
      </c>
      <c r="M4" s="40"/>
      <c r="N4" s="39">
        <v>100</v>
      </c>
      <c r="O4" s="196"/>
      <c r="P4" s="196"/>
    </row>
    <row r="5" spans="1:16" s="23" customFormat="1" ht="39.950000000000003" hidden="1" customHeight="1" x14ac:dyDescent="0.25">
      <c r="A5" s="23">
        <v>14</v>
      </c>
      <c r="B5" s="198"/>
      <c r="C5" s="201"/>
      <c r="D5" s="169"/>
      <c r="E5" s="163"/>
      <c r="F5" s="188"/>
      <c r="G5" s="188"/>
      <c r="H5" s="188"/>
      <c r="I5" s="194"/>
      <c r="J5" s="195"/>
      <c r="K5" s="35" t="s">
        <v>283</v>
      </c>
      <c r="L5" s="37" t="s">
        <v>284</v>
      </c>
      <c r="M5" s="40"/>
      <c r="N5" s="39">
        <v>100</v>
      </c>
      <c r="O5" s="196"/>
      <c r="P5" s="196"/>
    </row>
    <row r="6" spans="1:16" ht="39.950000000000003" hidden="1" customHeight="1" x14ac:dyDescent="0.25">
      <c r="A6">
        <v>14</v>
      </c>
      <c r="B6" s="199"/>
      <c r="C6" s="202"/>
      <c r="D6" s="203"/>
      <c r="E6" s="163"/>
      <c r="F6" s="188"/>
      <c r="G6" s="188"/>
      <c r="H6" s="188"/>
      <c r="I6" s="194"/>
      <c r="J6" s="191"/>
      <c r="K6" s="35" t="s">
        <v>285</v>
      </c>
      <c r="L6" s="37" t="s">
        <v>286</v>
      </c>
      <c r="M6" s="40"/>
      <c r="N6" s="39" t="s">
        <v>499</v>
      </c>
      <c r="O6" s="196"/>
      <c r="P6" s="196"/>
    </row>
    <row r="7" spans="1:16" ht="39.950000000000003" hidden="1" customHeight="1" x14ac:dyDescent="0.25">
      <c r="A7">
        <v>14</v>
      </c>
      <c r="B7" s="167">
        <v>2012170010099</v>
      </c>
      <c r="C7" s="200" t="s">
        <v>7</v>
      </c>
      <c r="D7" s="168" t="s">
        <v>8</v>
      </c>
      <c r="E7" s="163"/>
      <c r="F7" s="188">
        <v>390000000</v>
      </c>
      <c r="G7" s="188">
        <v>312029288</v>
      </c>
      <c r="H7" s="188">
        <v>110042350</v>
      </c>
      <c r="I7" s="189">
        <f>+H7/G7</f>
        <v>0.35266673428425088</v>
      </c>
      <c r="J7" s="190"/>
      <c r="K7" s="35" t="s">
        <v>287</v>
      </c>
      <c r="L7" s="37" t="s">
        <v>288</v>
      </c>
      <c r="M7" s="40">
        <f>+'[1]099 ALBERGUE'!$P$27</f>
        <v>106541666.66666667</v>
      </c>
      <c r="N7" s="39">
        <v>300</v>
      </c>
      <c r="O7" s="38"/>
      <c r="P7" s="38"/>
    </row>
    <row r="8" spans="1:16" ht="39.950000000000003" hidden="1" customHeight="1" x14ac:dyDescent="0.25">
      <c r="A8">
        <v>14</v>
      </c>
      <c r="B8" s="202"/>
      <c r="C8" s="202"/>
      <c r="D8" s="203"/>
      <c r="E8" s="163"/>
      <c r="F8" s="188"/>
      <c r="G8" s="188"/>
      <c r="H8" s="188"/>
      <c r="I8" s="189"/>
      <c r="J8" s="191"/>
      <c r="K8" s="35" t="s">
        <v>289</v>
      </c>
      <c r="L8" s="37" t="s">
        <v>290</v>
      </c>
      <c r="M8" s="40"/>
      <c r="N8" s="39" t="s">
        <v>500</v>
      </c>
      <c r="O8" s="38"/>
      <c r="P8" s="38"/>
    </row>
    <row r="9" spans="1:16" ht="39.950000000000003" hidden="1" customHeight="1" x14ac:dyDescent="0.25">
      <c r="A9">
        <v>14</v>
      </c>
      <c r="B9" s="4">
        <v>2012170010105</v>
      </c>
      <c r="C9" s="5" t="s">
        <v>9</v>
      </c>
      <c r="D9" s="55" t="s">
        <v>10</v>
      </c>
      <c r="E9" s="163"/>
      <c r="F9" s="49">
        <v>897169896</v>
      </c>
      <c r="G9" s="49">
        <v>618621302.50999999</v>
      </c>
      <c r="H9" s="49">
        <v>239976564.50999999</v>
      </c>
      <c r="I9" s="51">
        <f t="shared" ref="I9:I11" si="0">+H9/G9</f>
        <v>0.38792159845824381</v>
      </c>
      <c r="J9" s="38"/>
      <c r="K9" s="35">
        <v>0</v>
      </c>
      <c r="L9" s="37">
        <v>0</v>
      </c>
      <c r="M9" s="49">
        <f>+'[1]105-ESPACIO PÚBLICO'!$P$26</f>
        <v>239292474</v>
      </c>
      <c r="N9" s="39">
        <v>0</v>
      </c>
      <c r="O9" s="38"/>
      <c r="P9" s="38"/>
    </row>
    <row r="10" spans="1:16" ht="39.950000000000003" hidden="1" customHeight="1" x14ac:dyDescent="0.25">
      <c r="A10">
        <v>14</v>
      </c>
      <c r="B10" s="4">
        <v>2012170010009</v>
      </c>
      <c r="C10" s="6">
        <v>9</v>
      </c>
      <c r="D10" s="55" t="s">
        <v>11</v>
      </c>
      <c r="E10" s="163"/>
      <c r="F10" s="49">
        <v>412000000</v>
      </c>
      <c r="G10" s="49">
        <v>0</v>
      </c>
      <c r="H10" s="49">
        <v>0</v>
      </c>
      <c r="I10" s="26">
        <v>0</v>
      </c>
      <c r="J10" s="35"/>
      <c r="K10" s="35" t="s">
        <v>292</v>
      </c>
      <c r="L10" s="37" t="s">
        <v>293</v>
      </c>
      <c r="M10" s="39">
        <f>+'[1]009-SERV.BASICOS(2)'!$P$14</f>
        <v>353000000</v>
      </c>
      <c r="N10" s="39">
        <v>95</v>
      </c>
      <c r="O10" s="38"/>
      <c r="P10" s="38"/>
    </row>
    <row r="11" spans="1:16" ht="39.950000000000003" hidden="1" customHeight="1" x14ac:dyDescent="0.25">
      <c r="A11">
        <v>14</v>
      </c>
      <c r="B11" s="4">
        <v>2012170010145</v>
      </c>
      <c r="C11" s="6">
        <v>145</v>
      </c>
      <c r="D11" s="55" t="s">
        <v>12</v>
      </c>
      <c r="E11" s="163"/>
      <c r="F11" s="49">
        <v>1850000000</v>
      </c>
      <c r="G11" s="49">
        <v>1270530489</v>
      </c>
      <c r="H11" s="49">
        <v>558336665</v>
      </c>
      <c r="I11" s="51">
        <f t="shared" si="0"/>
        <v>0.43945160689488971</v>
      </c>
      <c r="J11" s="45"/>
      <c r="K11" s="35" t="s">
        <v>291</v>
      </c>
      <c r="L11" s="37" t="s">
        <v>12</v>
      </c>
      <c r="M11" s="39">
        <f>+'[1]145- PARQUES'!$P$20</f>
        <v>373687500</v>
      </c>
      <c r="N11" s="39">
        <v>0</v>
      </c>
      <c r="O11" s="38"/>
      <c r="P11" s="38"/>
    </row>
    <row r="12" spans="1:16" ht="48" hidden="1" customHeight="1" x14ac:dyDescent="0.25">
      <c r="A12">
        <v>14</v>
      </c>
      <c r="B12" s="56">
        <v>2012170010008</v>
      </c>
      <c r="C12" s="57" t="s">
        <v>13</v>
      </c>
      <c r="D12" s="54" t="s">
        <v>14</v>
      </c>
      <c r="E12" s="163"/>
      <c r="F12" s="49">
        <v>340000000</v>
      </c>
      <c r="G12" s="49">
        <v>154126000</v>
      </c>
      <c r="H12" s="49">
        <v>41820970</v>
      </c>
      <c r="I12" s="51">
        <f>+H12/G12</f>
        <v>0.27134273256945618</v>
      </c>
      <c r="J12" s="35"/>
      <c r="K12" s="35" t="s">
        <v>294</v>
      </c>
      <c r="L12" s="37" t="s">
        <v>295</v>
      </c>
      <c r="M12" s="39">
        <f>+'[1]008-PGIRS'!$P$16</f>
        <v>82500000</v>
      </c>
      <c r="N12" s="40">
        <v>735294117647059</v>
      </c>
      <c r="O12" s="38"/>
      <c r="P12" s="38"/>
    </row>
    <row r="13" spans="1:16" ht="39.950000000000003" hidden="1" customHeight="1" x14ac:dyDescent="0.25">
      <c r="A13">
        <v>20</v>
      </c>
      <c r="B13" s="7">
        <v>2012170010135</v>
      </c>
      <c r="C13" s="8" t="s">
        <v>15</v>
      </c>
      <c r="D13" s="50" t="s">
        <v>16</v>
      </c>
      <c r="E13" s="164" t="s">
        <v>17</v>
      </c>
      <c r="F13" s="49">
        <v>400000000</v>
      </c>
      <c r="G13" s="49">
        <v>400000000</v>
      </c>
      <c r="H13" s="49">
        <v>22222222</v>
      </c>
      <c r="I13" s="26">
        <f>+H13/G13</f>
        <v>5.5555555E-2</v>
      </c>
      <c r="J13" s="35"/>
      <c r="K13" s="35" t="s">
        <v>296</v>
      </c>
      <c r="L13" s="37" t="s">
        <v>297</v>
      </c>
      <c r="M13" s="41">
        <f>+[2]DESPACHO!$P$15</f>
        <v>50000000</v>
      </c>
      <c r="N13" s="49" t="s">
        <v>501</v>
      </c>
      <c r="O13" s="38"/>
      <c r="P13" s="38"/>
    </row>
    <row r="14" spans="1:16" ht="39.950000000000003" hidden="1" customHeight="1" x14ac:dyDescent="0.25">
      <c r="A14">
        <v>20</v>
      </c>
      <c r="B14" s="9">
        <v>2012170010025</v>
      </c>
      <c r="C14" s="10" t="s">
        <v>18</v>
      </c>
      <c r="D14" s="11" t="s">
        <v>19</v>
      </c>
      <c r="E14" s="164"/>
      <c r="F14" s="49">
        <v>55000000</v>
      </c>
      <c r="G14" s="49">
        <v>15000000</v>
      </c>
      <c r="H14" s="49">
        <v>0</v>
      </c>
      <c r="I14" s="26">
        <f t="shared" ref="I14" si="1">+H14/G14</f>
        <v>0</v>
      </c>
      <c r="J14" s="35"/>
      <c r="K14" s="35" t="s">
        <v>312</v>
      </c>
      <c r="L14" s="37" t="s">
        <v>313</v>
      </c>
      <c r="M14" s="41">
        <f>+'[3]25'!$P$12</f>
        <v>0</v>
      </c>
      <c r="N14" s="49">
        <v>370</v>
      </c>
      <c r="O14" s="38"/>
      <c r="P14" s="38"/>
    </row>
    <row r="15" spans="1:16" ht="39.950000000000003" hidden="1" customHeight="1" x14ac:dyDescent="0.25">
      <c r="A15">
        <v>20</v>
      </c>
      <c r="B15" s="27">
        <v>2012170010024</v>
      </c>
      <c r="C15" s="28" t="s">
        <v>20</v>
      </c>
      <c r="D15" s="29" t="s">
        <v>21</v>
      </c>
      <c r="E15" s="164"/>
      <c r="F15" s="49">
        <v>245000000</v>
      </c>
      <c r="G15" s="49">
        <v>0</v>
      </c>
      <c r="H15" s="49">
        <v>0</v>
      </c>
      <c r="I15" s="26">
        <v>0</v>
      </c>
      <c r="J15" s="35"/>
      <c r="K15" s="35" t="s">
        <v>298</v>
      </c>
      <c r="L15" s="37" t="s">
        <v>299</v>
      </c>
      <c r="M15" s="41">
        <f>+'[3]24'!$P$14</f>
        <v>0</v>
      </c>
      <c r="N15" s="49">
        <v>78</v>
      </c>
      <c r="O15" s="38"/>
      <c r="P15" s="38"/>
    </row>
    <row r="16" spans="1:16" ht="39.950000000000003" hidden="1" customHeight="1" x14ac:dyDescent="0.25">
      <c r="A16">
        <v>20</v>
      </c>
      <c r="B16" s="4">
        <v>2012170010026</v>
      </c>
      <c r="C16" s="5" t="s">
        <v>22</v>
      </c>
      <c r="D16" s="55" t="s">
        <v>23</v>
      </c>
      <c r="E16" s="164"/>
      <c r="F16" s="49">
        <v>171000000</v>
      </c>
      <c r="G16" s="49">
        <v>56598476</v>
      </c>
      <c r="H16" s="49">
        <v>32683073</v>
      </c>
      <c r="I16" s="26">
        <f t="shared" ref="I16:I27" si="2">+H16/G16</f>
        <v>0.57745500073182188</v>
      </c>
      <c r="J16" s="35"/>
      <c r="K16" s="35" t="s">
        <v>300</v>
      </c>
      <c r="L16" s="37" t="s">
        <v>301</v>
      </c>
      <c r="M16" s="41">
        <f>+'[4]26'!$P$20</f>
        <v>49250000</v>
      </c>
      <c r="N16" s="49">
        <v>2121</v>
      </c>
      <c r="O16" s="38"/>
      <c r="P16" s="38"/>
    </row>
    <row r="17" spans="1:16" ht="39.950000000000003" hidden="1" customHeight="1" x14ac:dyDescent="0.25">
      <c r="A17">
        <v>20</v>
      </c>
      <c r="B17" s="4">
        <v>2012170010027</v>
      </c>
      <c r="C17" s="5" t="s">
        <v>24</v>
      </c>
      <c r="D17" s="55" t="s">
        <v>25</v>
      </c>
      <c r="E17" s="164"/>
      <c r="F17" s="49">
        <v>159000000</v>
      </c>
      <c r="G17" s="49">
        <v>32000000</v>
      </c>
      <c r="H17" s="49">
        <v>0</v>
      </c>
      <c r="I17" s="26">
        <f t="shared" si="2"/>
        <v>0</v>
      </c>
      <c r="J17" s="35"/>
      <c r="K17" s="35" t="s">
        <v>302</v>
      </c>
      <c r="L17" s="37" t="s">
        <v>303</v>
      </c>
      <c r="M17" s="41">
        <f>+'[4]27'!$P$19</f>
        <v>0</v>
      </c>
      <c r="N17" s="49">
        <v>1</v>
      </c>
      <c r="O17" s="38"/>
      <c r="P17" s="38"/>
    </row>
    <row r="18" spans="1:16" ht="39.950000000000003" hidden="1" customHeight="1" x14ac:dyDescent="0.25">
      <c r="A18">
        <v>20</v>
      </c>
      <c r="B18" s="4">
        <v>2012170010143</v>
      </c>
      <c r="C18" s="5" t="s">
        <v>26</v>
      </c>
      <c r="D18" s="55" t="s">
        <v>27</v>
      </c>
      <c r="E18" s="164"/>
      <c r="F18" s="49">
        <v>902298552</v>
      </c>
      <c r="G18" s="49">
        <v>156100000</v>
      </c>
      <c r="H18" s="49">
        <v>14054130</v>
      </c>
      <c r="I18" s="26">
        <f t="shared" si="2"/>
        <v>9.0032863549007053E-2</v>
      </c>
      <c r="J18" s="35"/>
      <c r="K18" s="35" t="s">
        <v>310</v>
      </c>
      <c r="L18" s="37" t="s">
        <v>311</v>
      </c>
      <c r="M18" s="41">
        <f>+'[5]143'!$P$20</f>
        <v>160900000</v>
      </c>
      <c r="N18" s="49">
        <v>1</v>
      </c>
      <c r="O18" s="38"/>
      <c r="P18" s="38"/>
    </row>
    <row r="19" spans="1:16" ht="39.950000000000003" hidden="1" customHeight="1" x14ac:dyDescent="0.25">
      <c r="A19">
        <v>20</v>
      </c>
      <c r="B19" s="56">
        <v>2012170010140</v>
      </c>
      <c r="C19" s="57" t="s">
        <v>28</v>
      </c>
      <c r="D19" s="52" t="s">
        <v>29</v>
      </c>
      <c r="E19" s="192" t="s">
        <v>30</v>
      </c>
      <c r="F19" s="49">
        <v>1000000000</v>
      </c>
      <c r="G19" s="49">
        <v>845420000</v>
      </c>
      <c r="H19" s="49">
        <v>168126000</v>
      </c>
      <c r="I19" s="26">
        <f t="shared" si="2"/>
        <v>0.19886683541908165</v>
      </c>
      <c r="J19" s="35"/>
      <c r="K19" s="35" t="s">
        <v>304</v>
      </c>
      <c r="L19" s="37" t="s">
        <v>305</v>
      </c>
      <c r="M19" s="41">
        <f>+'[6]140'!$P$21</f>
        <v>243362500</v>
      </c>
      <c r="N19" s="49">
        <v>102</v>
      </c>
      <c r="O19" s="38"/>
      <c r="P19" s="38"/>
    </row>
    <row r="20" spans="1:16" ht="39.950000000000003" hidden="1" customHeight="1" x14ac:dyDescent="0.25">
      <c r="A20">
        <v>20</v>
      </c>
      <c r="B20" s="56">
        <v>2012170010141</v>
      </c>
      <c r="C20" s="57" t="s">
        <v>31</v>
      </c>
      <c r="D20" s="52" t="s">
        <v>32</v>
      </c>
      <c r="E20" s="192"/>
      <c r="F20" s="49">
        <v>553000000</v>
      </c>
      <c r="G20" s="49">
        <v>488000000</v>
      </c>
      <c r="H20" s="49">
        <v>169285714</v>
      </c>
      <c r="I20" s="26">
        <f t="shared" si="2"/>
        <v>0.3468969549180328</v>
      </c>
      <c r="J20" s="35"/>
      <c r="K20" s="35" t="s">
        <v>306</v>
      </c>
      <c r="L20" s="37" t="s">
        <v>307</v>
      </c>
      <c r="M20" s="41">
        <f>+'[6]141'!$P$22</f>
        <v>30750000</v>
      </c>
      <c r="N20" s="49">
        <v>14</v>
      </c>
      <c r="O20" s="38"/>
      <c r="P20" s="38"/>
    </row>
    <row r="21" spans="1:16" ht="39.950000000000003" hidden="1" customHeight="1" x14ac:dyDescent="0.25">
      <c r="A21">
        <v>20</v>
      </c>
      <c r="B21" s="4">
        <v>2012170010142</v>
      </c>
      <c r="C21" s="5" t="s">
        <v>33</v>
      </c>
      <c r="D21" s="53" t="s">
        <v>34</v>
      </c>
      <c r="E21" s="192"/>
      <c r="F21" s="49">
        <v>100000000</v>
      </c>
      <c r="G21" s="49">
        <v>62000000</v>
      </c>
      <c r="H21" s="49">
        <v>0</v>
      </c>
      <c r="I21" s="26">
        <f t="shared" si="2"/>
        <v>0</v>
      </c>
      <c r="J21" s="35"/>
      <c r="K21" s="35" t="s">
        <v>308</v>
      </c>
      <c r="L21" s="37" t="s">
        <v>309</v>
      </c>
      <c r="M21" s="41">
        <f>+'[6]142'!$P$14</f>
        <v>25000000</v>
      </c>
      <c r="N21" s="49">
        <v>1</v>
      </c>
      <c r="O21" s="38"/>
      <c r="P21" s="38"/>
    </row>
    <row r="22" spans="1:16" ht="39.950000000000003" hidden="1" customHeight="1" x14ac:dyDescent="0.25">
      <c r="A22">
        <v>21</v>
      </c>
      <c r="B22" s="56">
        <v>2012170010014</v>
      </c>
      <c r="C22" s="57" t="s">
        <v>35</v>
      </c>
      <c r="D22" s="54" t="s">
        <v>36</v>
      </c>
      <c r="E22" s="165" t="s">
        <v>37</v>
      </c>
      <c r="F22" s="49">
        <v>107080000</v>
      </c>
      <c r="G22" s="49">
        <v>71014600</v>
      </c>
      <c r="H22" s="49">
        <v>44571571</v>
      </c>
      <c r="I22" s="26">
        <f t="shared" si="2"/>
        <v>0.62763954172803904</v>
      </c>
      <c r="J22" s="35"/>
      <c r="K22" s="35" t="s">
        <v>314</v>
      </c>
      <c r="L22" s="37" t="s">
        <v>315</v>
      </c>
      <c r="M22" s="41">
        <f>+'[7]014'!$Q$15</f>
        <v>61840000</v>
      </c>
      <c r="N22" s="49">
        <v>80</v>
      </c>
      <c r="O22" s="47"/>
      <c r="P22" s="38"/>
    </row>
    <row r="23" spans="1:16" ht="39.950000000000003" hidden="1" customHeight="1" x14ac:dyDescent="0.25">
      <c r="A23">
        <v>21</v>
      </c>
      <c r="B23" s="4">
        <v>2012170010136</v>
      </c>
      <c r="C23" s="5" t="s">
        <v>38</v>
      </c>
      <c r="D23" s="55" t="s">
        <v>39</v>
      </c>
      <c r="E23" s="166"/>
      <c r="F23" s="49">
        <v>86000000</v>
      </c>
      <c r="G23" s="49">
        <v>25000000</v>
      </c>
      <c r="H23" s="49">
        <v>7894737</v>
      </c>
      <c r="I23" s="26">
        <f t="shared" si="2"/>
        <v>0.31578948000000001</v>
      </c>
      <c r="J23" s="35"/>
      <c r="K23" s="35" t="s">
        <v>316</v>
      </c>
      <c r="L23" s="37" t="s">
        <v>317</v>
      </c>
      <c r="M23" s="41">
        <f>+'[7]136'!$P$13</f>
        <v>19760000</v>
      </c>
      <c r="N23" s="46">
        <v>0</v>
      </c>
      <c r="O23" s="47"/>
      <c r="P23" s="38"/>
    </row>
    <row r="24" spans="1:16" ht="39.950000000000003" hidden="1" customHeight="1" x14ac:dyDescent="0.25">
      <c r="A24">
        <v>21</v>
      </c>
      <c r="B24" s="56">
        <v>2012170010015</v>
      </c>
      <c r="C24" s="57" t="s">
        <v>40</v>
      </c>
      <c r="D24" s="54" t="s">
        <v>41</v>
      </c>
      <c r="E24" s="166"/>
      <c r="F24" s="49">
        <v>534139840</v>
      </c>
      <c r="G24" s="49">
        <v>101894707</v>
      </c>
      <c r="H24" s="49">
        <v>38675706</v>
      </c>
      <c r="I24" s="26">
        <f t="shared" si="2"/>
        <v>0.37956540765164576</v>
      </c>
      <c r="J24" s="35"/>
      <c r="K24" s="35" t="s">
        <v>318</v>
      </c>
      <c r="L24" s="37" t="s">
        <v>319</v>
      </c>
      <c r="M24" s="41">
        <f>+'[7]015'!$P$28</f>
        <v>98375000</v>
      </c>
      <c r="N24" s="46">
        <v>100199600798403</v>
      </c>
      <c r="O24" s="47"/>
      <c r="P24" s="38"/>
    </row>
    <row r="25" spans="1:16" ht="39.950000000000003" hidden="1" customHeight="1" x14ac:dyDescent="0.25">
      <c r="A25">
        <v>21</v>
      </c>
      <c r="B25" s="4">
        <v>2012170010018</v>
      </c>
      <c r="C25" s="5" t="s">
        <v>42</v>
      </c>
      <c r="D25" s="55" t="s">
        <v>43</v>
      </c>
      <c r="E25" s="166"/>
      <c r="F25" s="49">
        <v>15860160</v>
      </c>
      <c r="G25" s="49">
        <v>7860160</v>
      </c>
      <c r="H25" s="49">
        <v>2648734</v>
      </c>
      <c r="I25" s="26">
        <f t="shared" si="2"/>
        <v>0.33698219883564712</v>
      </c>
      <c r="J25" s="35"/>
      <c r="K25" s="35" t="s">
        <v>320</v>
      </c>
      <c r="L25" s="37" t="s">
        <v>321</v>
      </c>
      <c r="M25" s="41">
        <f>+'[7]018'!$P$14</f>
        <v>6207243.6363636367</v>
      </c>
      <c r="N25" s="49">
        <v>100</v>
      </c>
      <c r="O25" s="47"/>
      <c r="P25" s="38"/>
    </row>
    <row r="26" spans="1:16" ht="39.950000000000003" hidden="1" customHeight="1" x14ac:dyDescent="0.25">
      <c r="A26">
        <v>21</v>
      </c>
      <c r="B26" s="56">
        <v>2012170010016</v>
      </c>
      <c r="C26" s="57" t="s">
        <v>44</v>
      </c>
      <c r="D26" s="54" t="s">
        <v>45</v>
      </c>
      <c r="E26" s="166"/>
      <c r="F26" s="49">
        <v>116000000</v>
      </c>
      <c r="G26" s="49">
        <v>77460846</v>
      </c>
      <c r="H26" s="49">
        <v>27854413</v>
      </c>
      <c r="I26" s="26">
        <f t="shared" si="2"/>
        <v>0.35959345189697517</v>
      </c>
      <c r="J26" s="35"/>
      <c r="K26" s="35" t="s">
        <v>322</v>
      </c>
      <c r="L26" s="37" t="s">
        <v>323</v>
      </c>
      <c r="M26" s="41">
        <f>+'[7]016'!$P$17</f>
        <v>31988170.800000001</v>
      </c>
      <c r="N26" s="49">
        <v>100</v>
      </c>
      <c r="O26" s="47"/>
      <c r="P26" s="38"/>
    </row>
    <row r="27" spans="1:16" ht="39.950000000000003" hidden="1" customHeight="1" x14ac:dyDescent="0.25">
      <c r="A27">
        <v>21</v>
      </c>
      <c r="B27" s="56">
        <v>2012170010017</v>
      </c>
      <c r="C27" s="57" t="s">
        <v>46</v>
      </c>
      <c r="D27" s="54" t="s">
        <v>47</v>
      </c>
      <c r="E27" s="166"/>
      <c r="F27" s="49">
        <v>732020503</v>
      </c>
      <c r="G27" s="49">
        <v>277756687</v>
      </c>
      <c r="H27" s="49">
        <v>119760783</v>
      </c>
      <c r="I27" s="26">
        <f t="shared" si="2"/>
        <v>0.4311715562765191</v>
      </c>
      <c r="J27" s="35"/>
      <c r="K27" s="35" t="s">
        <v>324</v>
      </c>
      <c r="L27" s="37" t="s">
        <v>325</v>
      </c>
      <c r="M27" s="41">
        <f>+'[7]017'!$P$54</f>
        <v>138427000</v>
      </c>
      <c r="N27" s="46">
        <v>195767195767196</v>
      </c>
      <c r="O27" s="47"/>
      <c r="P27" s="38"/>
    </row>
    <row r="28" spans="1:16" ht="39.950000000000003" hidden="1" customHeight="1" x14ac:dyDescent="0.25">
      <c r="A28">
        <v>22</v>
      </c>
      <c r="B28" s="4">
        <v>2012170010123</v>
      </c>
      <c r="C28" s="5" t="s">
        <v>48</v>
      </c>
      <c r="D28" s="55" t="s">
        <v>49</v>
      </c>
      <c r="E28" s="170" t="s">
        <v>50</v>
      </c>
      <c r="F28" s="49">
        <v>33000000</v>
      </c>
      <c r="G28" s="49">
        <v>30000000</v>
      </c>
      <c r="H28" s="49">
        <v>0</v>
      </c>
      <c r="I28" s="26">
        <f t="shared" ref="I28:I40" si="3">+H28/G28</f>
        <v>0</v>
      </c>
      <c r="J28" s="38"/>
      <c r="K28" s="35">
        <v>0</v>
      </c>
      <c r="L28" s="37">
        <v>0</v>
      </c>
      <c r="M28" s="49">
        <f>+'[8]123'!$P$13</f>
        <v>8250000</v>
      </c>
      <c r="N28" s="38"/>
      <c r="O28" s="38"/>
      <c r="P28" s="38"/>
    </row>
    <row r="29" spans="1:16" ht="39.950000000000003" hidden="1" customHeight="1" x14ac:dyDescent="0.25">
      <c r="A29">
        <v>22</v>
      </c>
      <c r="B29" s="4">
        <v>2012170010120</v>
      </c>
      <c r="C29" s="5" t="s">
        <v>51</v>
      </c>
      <c r="D29" s="55" t="s">
        <v>52</v>
      </c>
      <c r="E29" s="170"/>
      <c r="F29" s="49">
        <v>370000000</v>
      </c>
      <c r="G29" s="49">
        <v>269448866</v>
      </c>
      <c r="H29" s="49">
        <v>74712967</v>
      </c>
      <c r="I29" s="26">
        <f t="shared" si="3"/>
        <v>0.27728068820300766</v>
      </c>
      <c r="J29" s="35"/>
      <c r="K29" s="35" t="s">
        <v>326</v>
      </c>
      <c r="L29" s="37" t="s">
        <v>327</v>
      </c>
      <c r="M29" s="49">
        <f>+'[8]120'!$P$19</f>
        <v>127550000</v>
      </c>
      <c r="N29" s="49">
        <v>100</v>
      </c>
      <c r="O29" s="38"/>
      <c r="P29" s="38"/>
    </row>
    <row r="30" spans="1:16" ht="39.950000000000003" hidden="1" customHeight="1" x14ac:dyDescent="0.25">
      <c r="A30">
        <v>22</v>
      </c>
      <c r="B30" s="56">
        <v>2012170010119</v>
      </c>
      <c r="C30" s="57" t="s">
        <v>53</v>
      </c>
      <c r="D30" s="54" t="s">
        <v>54</v>
      </c>
      <c r="E30" s="170"/>
      <c r="F30" s="49">
        <v>170000000</v>
      </c>
      <c r="G30" s="49">
        <v>115345090</v>
      </c>
      <c r="H30" s="49">
        <v>56104219</v>
      </c>
      <c r="I30" s="26">
        <f t="shared" si="3"/>
        <v>0.48640318369858654</v>
      </c>
      <c r="J30" s="35"/>
      <c r="K30" s="35" t="s">
        <v>328</v>
      </c>
      <c r="L30" s="37" t="s">
        <v>329</v>
      </c>
      <c r="M30" s="49">
        <f>+'[8]119'!$P$18</f>
        <v>46632000</v>
      </c>
      <c r="N30" s="49">
        <v>100</v>
      </c>
      <c r="O30" s="38"/>
      <c r="P30" s="38"/>
    </row>
    <row r="31" spans="1:16" ht="39.950000000000003" hidden="1" customHeight="1" x14ac:dyDescent="0.25">
      <c r="A31">
        <v>22</v>
      </c>
      <c r="B31" s="4">
        <v>2012170010117</v>
      </c>
      <c r="C31" s="5" t="s">
        <v>55</v>
      </c>
      <c r="D31" s="55" t="s">
        <v>56</v>
      </c>
      <c r="E31" s="170"/>
      <c r="F31" s="49">
        <v>104809258</v>
      </c>
      <c r="G31" s="49">
        <v>14200000</v>
      </c>
      <c r="H31" s="49">
        <v>2325005</v>
      </c>
      <c r="I31" s="26">
        <f t="shared" si="3"/>
        <v>0.16373274647887323</v>
      </c>
      <c r="J31" s="35"/>
      <c r="K31" s="35" t="s">
        <v>330</v>
      </c>
      <c r="L31" s="37" t="s">
        <v>331</v>
      </c>
      <c r="M31" s="49">
        <f>+'[8]117'!$P$15</f>
        <v>26188822.5</v>
      </c>
      <c r="N31" s="49">
        <v>983333333333333</v>
      </c>
      <c r="O31" s="38"/>
      <c r="P31" s="38"/>
    </row>
    <row r="32" spans="1:16" ht="39.950000000000003" hidden="1" customHeight="1" x14ac:dyDescent="0.25">
      <c r="A32">
        <v>22</v>
      </c>
      <c r="B32" s="4">
        <v>2012170010121</v>
      </c>
      <c r="C32" s="5" t="s">
        <v>57</v>
      </c>
      <c r="D32" s="55" t="s">
        <v>58</v>
      </c>
      <c r="E32" s="170"/>
      <c r="F32" s="49">
        <v>250000000</v>
      </c>
      <c r="G32" s="49">
        <v>199824384</v>
      </c>
      <c r="H32" s="49">
        <v>66483814</v>
      </c>
      <c r="I32" s="26">
        <f t="shared" si="3"/>
        <v>0.33271121706548085</v>
      </c>
      <c r="J32" s="35"/>
      <c r="K32" s="35" t="s">
        <v>332</v>
      </c>
      <c r="L32" s="37" t="s">
        <v>333</v>
      </c>
      <c r="M32" s="49">
        <f>+'[8]121'!$P$16</f>
        <v>60450000</v>
      </c>
      <c r="N32" s="49">
        <v>100</v>
      </c>
      <c r="O32" s="38"/>
      <c r="P32" s="38"/>
    </row>
    <row r="33" spans="1:16" ht="39.950000000000003" hidden="1" customHeight="1" x14ac:dyDescent="0.25">
      <c r="A33">
        <v>22</v>
      </c>
      <c r="B33" s="4">
        <v>2012170010128</v>
      </c>
      <c r="C33" s="5" t="s">
        <v>59</v>
      </c>
      <c r="D33" s="55" t="s">
        <v>60</v>
      </c>
      <c r="E33" s="170"/>
      <c r="F33" s="49">
        <v>35000000</v>
      </c>
      <c r="G33" s="49">
        <v>1873447</v>
      </c>
      <c r="H33" s="49">
        <v>1873447</v>
      </c>
      <c r="I33" s="26">
        <f t="shared" si="3"/>
        <v>1</v>
      </c>
      <c r="J33" s="35"/>
      <c r="K33" s="35" t="s">
        <v>334</v>
      </c>
      <c r="L33" s="37" t="s">
        <v>335</v>
      </c>
      <c r="M33" s="49">
        <f>+'[8]128'!$P$12</f>
        <v>0</v>
      </c>
      <c r="N33" s="49" t="s">
        <v>502</v>
      </c>
      <c r="O33" s="38"/>
      <c r="P33" s="38"/>
    </row>
    <row r="34" spans="1:16" ht="33.75" hidden="1" x14ac:dyDescent="0.25">
      <c r="A34">
        <v>22</v>
      </c>
      <c r="B34" s="56">
        <v>2012170010122</v>
      </c>
      <c r="C34" s="57" t="s">
        <v>61</v>
      </c>
      <c r="D34" s="54" t="s">
        <v>62</v>
      </c>
      <c r="E34" s="170"/>
      <c r="F34" s="49">
        <v>280559902</v>
      </c>
      <c r="G34" s="49">
        <v>217556269</v>
      </c>
      <c r="H34" s="49">
        <v>159704878</v>
      </c>
      <c r="I34" s="26">
        <f t="shared" si="3"/>
        <v>0.73408538735328288</v>
      </c>
      <c r="J34" s="35"/>
      <c r="K34" s="35" t="s">
        <v>336</v>
      </c>
      <c r="L34" s="37" t="s">
        <v>337</v>
      </c>
      <c r="M34" s="49">
        <f>+'[8]122'!$P$15</f>
        <v>111546975.5</v>
      </c>
      <c r="N34" s="49">
        <v>4</v>
      </c>
      <c r="O34" s="38"/>
      <c r="P34" s="38"/>
    </row>
    <row r="35" spans="1:16" ht="39.950000000000003" hidden="1" customHeight="1" x14ac:dyDescent="0.25">
      <c r="A35">
        <v>23</v>
      </c>
      <c r="B35" s="56">
        <v>2012170010127</v>
      </c>
      <c r="C35" s="57" t="s">
        <v>63</v>
      </c>
      <c r="D35" s="54" t="s">
        <v>64</v>
      </c>
      <c r="E35" s="180" t="s">
        <v>65</v>
      </c>
      <c r="F35" s="49">
        <v>374000000</v>
      </c>
      <c r="G35" s="49">
        <v>196155828</v>
      </c>
      <c r="H35" s="49">
        <v>87701618</v>
      </c>
      <c r="I35" s="26">
        <f t="shared" si="3"/>
        <v>0.44710177053724859</v>
      </c>
      <c r="J35" s="35"/>
      <c r="K35" s="35" t="s">
        <v>338</v>
      </c>
      <c r="L35" s="37" t="s">
        <v>339</v>
      </c>
      <c r="M35" s="39">
        <f>+'[9]127'!$P$21</f>
        <v>67800000</v>
      </c>
      <c r="N35" s="49">
        <v>65</v>
      </c>
      <c r="O35" s="38"/>
      <c r="P35" s="38"/>
    </row>
    <row r="36" spans="1:16" ht="39.950000000000003" hidden="1" customHeight="1" x14ac:dyDescent="0.25">
      <c r="A36">
        <v>23</v>
      </c>
      <c r="B36" s="56">
        <v>2012170010130</v>
      </c>
      <c r="C36" s="57" t="s">
        <v>66</v>
      </c>
      <c r="D36" s="54" t="s">
        <v>67</v>
      </c>
      <c r="E36" s="181"/>
      <c r="F36" s="49">
        <v>577000000</v>
      </c>
      <c r="G36" s="49">
        <v>72782383</v>
      </c>
      <c r="H36" s="49">
        <v>29179866</v>
      </c>
      <c r="I36" s="26">
        <f t="shared" si="3"/>
        <v>0.40091935434430609</v>
      </c>
      <c r="J36" s="35"/>
      <c r="K36" s="35" t="s">
        <v>340</v>
      </c>
      <c r="L36" s="37" t="s">
        <v>341</v>
      </c>
      <c r="M36" s="39">
        <f>+'[9]130'!$P$23</f>
        <v>142200000</v>
      </c>
      <c r="N36" s="49">
        <v>948387096774194</v>
      </c>
      <c r="O36" s="38"/>
      <c r="P36" s="38"/>
    </row>
    <row r="37" spans="1:16" ht="39.950000000000003" hidden="1" customHeight="1" x14ac:dyDescent="0.25">
      <c r="A37">
        <v>23</v>
      </c>
      <c r="B37" s="4">
        <v>2012170010201</v>
      </c>
      <c r="C37" s="5">
        <v>201</v>
      </c>
      <c r="D37" s="12" t="s">
        <v>0</v>
      </c>
      <c r="E37" s="181"/>
      <c r="F37" s="49">
        <v>1483987056</v>
      </c>
      <c r="G37" s="49">
        <v>0</v>
      </c>
      <c r="H37" s="49">
        <v>0</v>
      </c>
      <c r="I37" s="26">
        <v>0</v>
      </c>
      <c r="J37" s="38"/>
      <c r="K37" s="35">
        <v>0</v>
      </c>
      <c r="L37" s="37">
        <v>0</v>
      </c>
      <c r="M37" s="21"/>
      <c r="N37" s="49"/>
      <c r="O37" s="38"/>
      <c r="P37" s="38"/>
    </row>
    <row r="38" spans="1:16" ht="39.950000000000003" hidden="1" customHeight="1" x14ac:dyDescent="0.25">
      <c r="A38">
        <v>23</v>
      </c>
      <c r="B38" s="56">
        <v>2012170010131</v>
      </c>
      <c r="C38" s="57" t="s">
        <v>97</v>
      </c>
      <c r="D38" s="54" t="s">
        <v>98</v>
      </c>
      <c r="E38" s="181"/>
      <c r="F38" s="49">
        <v>318729611</v>
      </c>
      <c r="G38" s="49">
        <v>37448882</v>
      </c>
      <c r="H38" s="49">
        <v>14515618</v>
      </c>
      <c r="I38" s="26">
        <f t="shared" si="3"/>
        <v>0.38761151801541099</v>
      </c>
      <c r="J38" s="35"/>
      <c r="K38" s="35" t="s">
        <v>342</v>
      </c>
      <c r="L38" s="37" t="s">
        <v>343</v>
      </c>
      <c r="M38" s="41">
        <f>+'[9]131'!$P$17</f>
        <v>44000000</v>
      </c>
      <c r="N38" s="42">
        <v>1</v>
      </c>
      <c r="O38" s="38"/>
      <c r="P38" s="38"/>
    </row>
    <row r="39" spans="1:16" ht="39.950000000000003" hidden="1" customHeight="1" x14ac:dyDescent="0.25">
      <c r="A39">
        <v>23</v>
      </c>
      <c r="B39" s="56">
        <v>2012170010129</v>
      </c>
      <c r="C39" s="57">
        <v>129</v>
      </c>
      <c r="D39" s="54" t="s">
        <v>98</v>
      </c>
      <c r="E39" s="181"/>
      <c r="F39" s="49">
        <v>1965792120</v>
      </c>
      <c r="G39" s="49">
        <v>1048295388</v>
      </c>
      <c r="H39" s="49">
        <v>354394184</v>
      </c>
      <c r="I39" s="26">
        <f t="shared" si="3"/>
        <v>0.33806710213247643</v>
      </c>
      <c r="J39" s="35"/>
      <c r="K39" s="35" t="s">
        <v>344</v>
      </c>
      <c r="L39" s="37" t="s">
        <v>345</v>
      </c>
      <c r="M39" s="41">
        <f>+'[9]129'!$P$52</f>
        <v>417747825</v>
      </c>
      <c r="N39" s="42">
        <v>100</v>
      </c>
      <c r="O39" s="38"/>
      <c r="P39" s="38"/>
    </row>
    <row r="40" spans="1:16" ht="39.950000000000003" hidden="1" customHeight="1" x14ac:dyDescent="0.25">
      <c r="A40">
        <v>23</v>
      </c>
      <c r="B40" s="63">
        <v>2012170010132</v>
      </c>
      <c r="C40" s="64" t="s">
        <v>68</v>
      </c>
      <c r="D40" s="62" t="s">
        <v>69</v>
      </c>
      <c r="E40" s="181"/>
      <c r="F40" s="49">
        <v>237000000</v>
      </c>
      <c r="G40" s="49">
        <v>143015435</v>
      </c>
      <c r="H40" s="49">
        <v>15014188</v>
      </c>
      <c r="I40" s="26">
        <f t="shared" si="3"/>
        <v>0.10498299012270948</v>
      </c>
      <c r="J40" s="35"/>
      <c r="K40" s="35" t="s">
        <v>346</v>
      </c>
      <c r="L40" s="37" t="s">
        <v>347</v>
      </c>
      <c r="M40" s="41">
        <f>+'[9]132'!$P$17</f>
        <v>62000000</v>
      </c>
      <c r="N40" s="42">
        <v>100</v>
      </c>
      <c r="O40" s="38"/>
      <c r="P40" s="38"/>
    </row>
    <row r="41" spans="1:16" ht="39.950000000000003" hidden="1" customHeight="1" x14ac:dyDescent="0.25">
      <c r="A41">
        <v>24</v>
      </c>
      <c r="B41" s="56">
        <v>2012170010102</v>
      </c>
      <c r="C41" s="57" t="s">
        <v>70</v>
      </c>
      <c r="D41" s="54" t="s">
        <v>71</v>
      </c>
      <c r="E41" s="187" t="s">
        <v>72</v>
      </c>
      <c r="F41" s="49">
        <v>381000000</v>
      </c>
      <c r="G41" s="49">
        <v>305635986</v>
      </c>
      <c r="H41" s="49">
        <v>112273822</v>
      </c>
      <c r="I41" s="26">
        <f t="shared" ref="I41:I48" si="4">+H41/G41</f>
        <v>0.36734490420902205</v>
      </c>
      <c r="J41" s="35"/>
      <c r="K41" s="35" t="s">
        <v>348</v>
      </c>
      <c r="L41" s="37" t="s">
        <v>349</v>
      </c>
      <c r="M41" s="41">
        <f>+'[10]UPV-102'!$P$20</f>
        <v>95250000</v>
      </c>
      <c r="N41" s="42">
        <v>183</v>
      </c>
      <c r="O41" s="38"/>
      <c r="P41" s="38"/>
    </row>
    <row r="42" spans="1:16" ht="39.950000000000003" hidden="1" customHeight="1" x14ac:dyDescent="0.25">
      <c r="A42">
        <v>24</v>
      </c>
      <c r="B42" s="56">
        <v>2012170010101</v>
      </c>
      <c r="C42" s="57" t="s">
        <v>73</v>
      </c>
      <c r="D42" s="54" t="s">
        <v>74</v>
      </c>
      <c r="E42" s="187"/>
      <c r="F42" s="49">
        <v>1020000000</v>
      </c>
      <c r="G42" s="49">
        <v>525492236</v>
      </c>
      <c r="H42" s="49">
        <v>180539519</v>
      </c>
      <c r="I42" s="26">
        <f t="shared" si="4"/>
        <v>0.34356267634751508</v>
      </c>
      <c r="J42" s="35"/>
      <c r="K42" s="35" t="s">
        <v>350</v>
      </c>
      <c r="L42" s="37" t="s">
        <v>351</v>
      </c>
      <c r="M42" s="41">
        <f>+'[10]Prote Com vulner 101 '!$P$18</f>
        <v>255000000</v>
      </c>
      <c r="N42" s="42">
        <v>55</v>
      </c>
      <c r="O42" s="38"/>
      <c r="P42" s="38"/>
    </row>
    <row r="43" spans="1:16" ht="39.950000000000003" hidden="1" customHeight="1" x14ac:dyDescent="0.25">
      <c r="A43">
        <v>24</v>
      </c>
      <c r="B43" s="4">
        <v>2012170010098</v>
      </c>
      <c r="C43" s="5" t="s">
        <v>75</v>
      </c>
      <c r="D43" s="55" t="s">
        <v>76</v>
      </c>
      <c r="E43" s="187"/>
      <c r="F43" s="49">
        <v>40000000</v>
      </c>
      <c r="G43" s="49" t="e">
        <f>SUMIF(#REF!,C43,#REF!)</f>
        <v>#REF!</v>
      </c>
      <c r="H43" s="49" t="e">
        <f>SUMIF(#REF!,C43,#REF!)</f>
        <v>#REF!</v>
      </c>
      <c r="I43" s="26">
        <v>0</v>
      </c>
      <c r="J43" s="35"/>
      <c r="K43" s="35" t="s">
        <v>352</v>
      </c>
      <c r="L43" s="37" t="s">
        <v>353</v>
      </c>
      <c r="M43" s="41">
        <f>+'[10]Abuso sexual 98 '!$P$13</f>
        <v>10000000</v>
      </c>
      <c r="N43" s="42">
        <v>21</v>
      </c>
      <c r="O43" s="38"/>
      <c r="P43" s="38"/>
    </row>
    <row r="44" spans="1:16" ht="39.950000000000003" hidden="1" customHeight="1" x14ac:dyDescent="0.25">
      <c r="A44">
        <v>24</v>
      </c>
      <c r="B44" s="56">
        <v>2012170010147</v>
      </c>
      <c r="C44" s="57" t="s">
        <v>77</v>
      </c>
      <c r="D44" s="54" t="s">
        <v>78</v>
      </c>
      <c r="E44" s="187"/>
      <c r="F44" s="49">
        <v>80000000</v>
      </c>
      <c r="G44" s="49">
        <v>46800000</v>
      </c>
      <c r="H44" s="49">
        <v>4930714</v>
      </c>
      <c r="I44" s="26">
        <f t="shared" si="4"/>
        <v>0.10535713675213675</v>
      </c>
      <c r="J44" s="35"/>
      <c r="K44" s="35" t="s">
        <v>359</v>
      </c>
      <c r="L44" s="37" t="s">
        <v>360</v>
      </c>
      <c r="M44" s="41">
        <f>+'[10]violencia intrafamiliar 147'!$P$12</f>
        <v>20000000</v>
      </c>
      <c r="N44" s="42">
        <v>1364</v>
      </c>
      <c r="O44" s="38"/>
      <c r="P44" s="38"/>
    </row>
    <row r="45" spans="1:16" ht="39.950000000000003" hidden="1" customHeight="1" x14ac:dyDescent="0.25">
      <c r="A45">
        <v>24</v>
      </c>
      <c r="B45" s="56">
        <v>2012170010103</v>
      </c>
      <c r="C45" s="57" t="s">
        <v>79</v>
      </c>
      <c r="D45" s="54" t="s">
        <v>80</v>
      </c>
      <c r="E45" s="187"/>
      <c r="F45" s="49">
        <v>150000000</v>
      </c>
      <c r="G45" s="49">
        <v>128742447</v>
      </c>
      <c r="H45" s="49">
        <v>70374981</v>
      </c>
      <c r="I45" s="26">
        <f t="shared" si="4"/>
        <v>0.54663386194609154</v>
      </c>
      <c r="J45" s="35"/>
      <c r="K45" s="35" t="s">
        <v>354</v>
      </c>
      <c r="L45" s="37" t="s">
        <v>355</v>
      </c>
      <c r="M45" s="41">
        <f>+'[10]victimas 103 '!$P$15</f>
        <v>37500000</v>
      </c>
      <c r="N45" s="42">
        <v>100</v>
      </c>
      <c r="O45" s="38"/>
      <c r="P45" s="38"/>
    </row>
    <row r="46" spans="1:16" ht="39.950000000000003" hidden="1" customHeight="1" x14ac:dyDescent="0.25">
      <c r="A46">
        <v>24</v>
      </c>
      <c r="B46" s="56">
        <v>2012170010097</v>
      </c>
      <c r="C46" s="57" t="s">
        <v>81</v>
      </c>
      <c r="D46" s="54" t="s">
        <v>82</v>
      </c>
      <c r="E46" s="187"/>
      <c r="F46" s="49">
        <v>7795463530</v>
      </c>
      <c r="G46" s="49">
        <v>4869575262</v>
      </c>
      <c r="H46" s="49">
        <v>982338900</v>
      </c>
      <c r="I46" s="26">
        <f t="shared" si="4"/>
        <v>0.20172989370669264</v>
      </c>
      <c r="J46" s="35"/>
      <c r="K46" s="35" t="s">
        <v>356</v>
      </c>
      <c r="L46" s="37" t="s">
        <v>357</v>
      </c>
      <c r="M46" s="41">
        <f>+'[10]Org seguridad final 97'!$P$47</f>
        <v>714425522.93499994</v>
      </c>
      <c r="N46" s="42">
        <v>337</v>
      </c>
      <c r="O46" s="38"/>
      <c r="P46" s="38"/>
    </row>
    <row r="47" spans="1:16" ht="39.950000000000003" hidden="1" customHeight="1" x14ac:dyDescent="0.25">
      <c r="A47">
        <v>24</v>
      </c>
      <c r="B47" s="4">
        <v>2012170010100</v>
      </c>
      <c r="C47" s="5" t="s">
        <v>83</v>
      </c>
      <c r="D47" s="55" t="s">
        <v>84</v>
      </c>
      <c r="E47" s="187"/>
      <c r="F47" s="49">
        <v>25000000</v>
      </c>
      <c r="G47" s="49">
        <v>0</v>
      </c>
      <c r="H47" s="49">
        <v>0</v>
      </c>
      <c r="I47" s="26">
        <v>0</v>
      </c>
      <c r="J47" s="35"/>
      <c r="K47" s="36" t="s">
        <v>358</v>
      </c>
      <c r="L47" s="37" t="s">
        <v>498</v>
      </c>
      <c r="M47" s="41">
        <f>+'[10]CONSEJO PAZ 100'!$P$12</f>
        <v>6250000</v>
      </c>
      <c r="N47" s="42" t="e">
        <f>IF(K47=#REF!,#REF!,"OJO")</f>
        <v>#REF!</v>
      </c>
      <c r="O47" s="38"/>
      <c r="P47" s="38"/>
    </row>
    <row r="48" spans="1:16" ht="39.950000000000003" hidden="1" customHeight="1" x14ac:dyDescent="0.25">
      <c r="A48">
        <v>24</v>
      </c>
      <c r="B48" s="4">
        <v>2012170010104</v>
      </c>
      <c r="C48" s="5" t="s">
        <v>85</v>
      </c>
      <c r="D48" s="55" t="s">
        <v>86</v>
      </c>
      <c r="E48" s="187"/>
      <c r="F48" s="49">
        <v>305000000</v>
      </c>
      <c r="G48" s="49">
        <v>70000000</v>
      </c>
      <c r="H48" s="49">
        <v>0</v>
      </c>
      <c r="I48" s="26">
        <f t="shared" si="4"/>
        <v>0</v>
      </c>
      <c r="J48" s="35"/>
      <c r="K48" s="36" t="s">
        <v>358</v>
      </c>
      <c r="L48" s="37" t="s">
        <v>498</v>
      </c>
      <c r="M48" s="41">
        <f>+'[10]Resocialización 104'!$P$20</f>
        <v>48750000</v>
      </c>
      <c r="N48" s="42" t="e">
        <f>IF(K48=#REF!,#REF!,"OJO")</f>
        <v>#REF!</v>
      </c>
      <c r="O48" s="38"/>
      <c r="P48" s="38"/>
    </row>
    <row r="49" spans="1:16" ht="39.950000000000003" hidden="1" customHeight="1" x14ac:dyDescent="0.25">
      <c r="A49">
        <v>25</v>
      </c>
      <c r="B49" s="31" t="s">
        <v>87</v>
      </c>
      <c r="C49" s="32" t="s">
        <v>88</v>
      </c>
      <c r="D49" s="54" t="s">
        <v>89</v>
      </c>
      <c r="E49" s="30" t="s">
        <v>90</v>
      </c>
      <c r="F49" s="49">
        <v>9268471728</v>
      </c>
      <c r="G49" s="49">
        <v>4533546918</v>
      </c>
      <c r="H49" s="49">
        <v>3884740432</v>
      </c>
      <c r="I49" s="26">
        <f>+H49/G49</f>
        <v>0.85688766483832379</v>
      </c>
      <c r="J49" s="38"/>
      <c r="K49" s="35">
        <v>0</v>
      </c>
      <c r="L49" s="37">
        <v>0</v>
      </c>
      <c r="M49" s="46">
        <f>+'[11]133'!$P$36</f>
        <v>2184617932</v>
      </c>
      <c r="N49" s="42" t="str">
        <f>IF(K49=[12]Hoja1!$G$297,[12]Hoja1!$E$297,"OJO")</f>
        <v>OJO</v>
      </c>
      <c r="O49" s="38"/>
      <c r="P49" s="38"/>
    </row>
    <row r="50" spans="1:16" ht="39.950000000000003" hidden="1" customHeight="1" x14ac:dyDescent="0.25">
      <c r="A50" s="21">
        <v>26</v>
      </c>
      <c r="B50" s="56">
        <v>2012170010085</v>
      </c>
      <c r="C50" s="57">
        <v>85</v>
      </c>
      <c r="D50" s="54" t="s">
        <v>92</v>
      </c>
      <c r="E50" s="185" t="s">
        <v>93</v>
      </c>
      <c r="F50" s="49">
        <v>3190881769</v>
      </c>
      <c r="G50" s="49">
        <v>0</v>
      </c>
      <c r="H50" s="49">
        <v>0</v>
      </c>
      <c r="I50" s="26">
        <v>0</v>
      </c>
      <c r="J50" s="35"/>
      <c r="K50" s="44" t="s">
        <v>361</v>
      </c>
      <c r="L50" s="37" t="s">
        <v>362</v>
      </c>
      <c r="M50" s="39">
        <f>+'[13]085(2)'!$P$12</f>
        <v>30000000</v>
      </c>
      <c r="N50" s="42">
        <f>IF(K50=[12]Hoja1!$G$297,[12]Hoja1!$E$297,"OJO")</f>
        <v>1</v>
      </c>
      <c r="O50" s="38"/>
      <c r="P50" s="38"/>
    </row>
    <row r="51" spans="1:16" ht="39.950000000000003" hidden="1" customHeight="1" x14ac:dyDescent="0.25">
      <c r="A51">
        <v>26</v>
      </c>
      <c r="B51" s="56">
        <v>2012170010037</v>
      </c>
      <c r="C51" s="57" t="s">
        <v>94</v>
      </c>
      <c r="D51" s="54" t="s">
        <v>95</v>
      </c>
      <c r="E51" s="186"/>
      <c r="F51" s="49">
        <v>3041941612</v>
      </c>
      <c r="G51" s="49">
        <v>44754760</v>
      </c>
      <c r="H51" s="49">
        <v>7000000</v>
      </c>
      <c r="I51" s="26">
        <f t="shared" ref="I51:I89" si="5">+H51/G51</f>
        <v>0.15640794409354447</v>
      </c>
      <c r="J51" s="35"/>
      <c r="K51" s="43" t="s">
        <v>363</v>
      </c>
      <c r="L51" s="37" t="s">
        <v>364</v>
      </c>
      <c r="M51" s="39">
        <f>+'[13]037(2)'!$P$24</f>
        <v>160000000</v>
      </c>
      <c r="N51" s="39">
        <f>IF(K51=[12]Hoja1!$G$289,[12]Hoja1!$E$289,"OJO")</f>
        <v>0</v>
      </c>
      <c r="O51" s="38"/>
      <c r="P51" s="38"/>
    </row>
    <row r="52" spans="1:16" ht="39.950000000000003" hidden="1" customHeight="1" x14ac:dyDescent="0.25">
      <c r="A52">
        <v>26</v>
      </c>
      <c r="B52" s="56">
        <v>2012170010009</v>
      </c>
      <c r="C52" s="57" t="s">
        <v>96</v>
      </c>
      <c r="D52" s="54" t="s">
        <v>11</v>
      </c>
      <c r="E52" s="186"/>
      <c r="F52" s="49">
        <v>6265732990</v>
      </c>
      <c r="G52" s="49">
        <v>6044491207</v>
      </c>
      <c r="H52" s="49">
        <v>2206917066</v>
      </c>
      <c r="I52" s="26">
        <f t="shared" si="5"/>
        <v>0.3651121310995068</v>
      </c>
      <c r="J52" s="35"/>
      <c r="K52" s="43" t="s">
        <v>292</v>
      </c>
      <c r="L52" s="37" t="s">
        <v>293</v>
      </c>
      <c r="M52" s="40"/>
      <c r="N52" s="39">
        <f>IF(K52=[12]Hoja1!$G$577,[12]Hoja1!$E$577,"OJO")</f>
        <v>95</v>
      </c>
      <c r="O52" s="38"/>
      <c r="P52" s="38"/>
    </row>
    <row r="53" spans="1:16" ht="39.950000000000003" hidden="1" customHeight="1" x14ac:dyDescent="0.25">
      <c r="A53">
        <v>26</v>
      </c>
      <c r="B53" s="56">
        <v>2012170010131</v>
      </c>
      <c r="C53" s="57" t="s">
        <v>97</v>
      </c>
      <c r="D53" s="54" t="s">
        <v>98</v>
      </c>
      <c r="E53" s="186"/>
      <c r="F53" s="49">
        <v>3054000000</v>
      </c>
      <c r="G53" s="49">
        <v>0</v>
      </c>
      <c r="H53" s="49">
        <v>0</v>
      </c>
      <c r="I53" s="26">
        <v>0</v>
      </c>
      <c r="J53" s="35"/>
      <c r="K53" s="43" t="s">
        <v>342</v>
      </c>
      <c r="L53" s="37" t="s">
        <v>343</v>
      </c>
      <c r="M53" s="39">
        <f>+'[13]131(2)'!$P$62</f>
        <v>0</v>
      </c>
      <c r="N53" s="39">
        <f>IF(K53=[12]Hoja1!$G$655,[12]Hoja1!$E$655,"OJO")</f>
        <v>1</v>
      </c>
      <c r="O53" s="38"/>
      <c r="P53" s="38"/>
    </row>
    <row r="54" spans="1:16" ht="39.950000000000003" hidden="1" customHeight="1" x14ac:dyDescent="0.25">
      <c r="A54">
        <v>26</v>
      </c>
      <c r="B54" s="4">
        <v>2012170010007</v>
      </c>
      <c r="C54" s="5" t="s">
        <v>99</v>
      </c>
      <c r="D54" s="55" t="s">
        <v>100</v>
      </c>
      <c r="E54" s="186"/>
      <c r="F54" s="49">
        <v>1710000000</v>
      </c>
      <c r="G54" s="49">
        <v>1196658471</v>
      </c>
      <c r="H54" s="49">
        <v>0</v>
      </c>
      <c r="I54" s="26">
        <f t="shared" si="5"/>
        <v>0</v>
      </c>
      <c r="J54" s="35"/>
      <c r="K54" s="43" t="s">
        <v>365</v>
      </c>
      <c r="L54" s="37" t="s">
        <v>366</v>
      </c>
      <c r="M54" s="39">
        <f>+'[13]007(2)'!$P$19</f>
        <v>262500000</v>
      </c>
      <c r="N54" s="39">
        <f>IF(K54=[12]Hoja1!$G$293,[12]Hoja1!$E$293,"OJO")</f>
        <v>0</v>
      </c>
      <c r="O54" s="38"/>
      <c r="P54" s="38"/>
    </row>
    <row r="55" spans="1:16" ht="39.950000000000003" hidden="1" customHeight="1" x14ac:dyDescent="0.25">
      <c r="A55">
        <v>26</v>
      </c>
      <c r="B55" s="4">
        <v>2012170010137</v>
      </c>
      <c r="C55" s="5" t="s">
        <v>101</v>
      </c>
      <c r="D55" s="55" t="s">
        <v>102</v>
      </c>
      <c r="E55" s="186"/>
      <c r="F55" s="49">
        <v>200000000</v>
      </c>
      <c r="G55" s="49">
        <v>0</v>
      </c>
      <c r="H55" s="49">
        <v>0</v>
      </c>
      <c r="I55" s="26">
        <v>0</v>
      </c>
      <c r="J55" s="35"/>
      <c r="K55" s="43" t="s">
        <v>367</v>
      </c>
      <c r="L55" s="37" t="s">
        <v>368</v>
      </c>
      <c r="M55" s="40"/>
      <c r="N55" s="39">
        <f>IF(K55=[12]Hoja1!$G$286,[12]Hoja1!$E$286,"OJO")</f>
        <v>1</v>
      </c>
      <c r="O55" s="38"/>
      <c r="P55" s="38"/>
    </row>
    <row r="56" spans="1:16" ht="39.950000000000003" hidden="1" customHeight="1" x14ac:dyDescent="0.25">
      <c r="A56">
        <v>26</v>
      </c>
      <c r="B56" s="56">
        <v>2012170010134</v>
      </c>
      <c r="C56" s="57" t="s">
        <v>103</v>
      </c>
      <c r="D56" s="54" t="s">
        <v>104</v>
      </c>
      <c r="E56" s="186"/>
      <c r="F56" s="49">
        <v>1200000000</v>
      </c>
      <c r="G56" s="49">
        <v>1026150000</v>
      </c>
      <c r="H56" s="49">
        <v>172000000</v>
      </c>
      <c r="I56" s="26">
        <f t="shared" si="5"/>
        <v>0.16761682015299909</v>
      </c>
      <c r="J56" s="35"/>
      <c r="K56" s="43" t="s">
        <v>369</v>
      </c>
      <c r="L56" s="37" t="s">
        <v>370</v>
      </c>
      <c r="M56" s="39">
        <f>+'[13]134(2)'!$Q$18</f>
        <v>375000000</v>
      </c>
      <c r="N56" s="39">
        <f>IF(K56=[12]Hoja1!$G$143,[12]Hoja1!$E$143,"OJO")</f>
        <v>1384</v>
      </c>
      <c r="O56" s="38"/>
      <c r="P56" s="38"/>
    </row>
    <row r="57" spans="1:16" ht="39.950000000000003" hidden="1" customHeight="1" x14ac:dyDescent="0.25">
      <c r="A57">
        <v>26</v>
      </c>
      <c r="B57" s="4">
        <v>2012170010001</v>
      </c>
      <c r="C57" s="5" t="s">
        <v>105</v>
      </c>
      <c r="D57" s="55" t="s">
        <v>106</v>
      </c>
      <c r="E57" s="186"/>
      <c r="F57" s="49">
        <v>5102289030</v>
      </c>
      <c r="G57" s="49">
        <v>47135000</v>
      </c>
      <c r="H57" s="49">
        <v>0</v>
      </c>
      <c r="I57" s="26">
        <f t="shared" si="5"/>
        <v>0</v>
      </c>
      <c r="J57" s="35"/>
      <c r="K57" s="43" t="s">
        <v>371</v>
      </c>
      <c r="L57" s="37" t="s">
        <v>372</v>
      </c>
      <c r="M57" s="39">
        <f>+'[13]001'!$P$63</f>
        <v>50000000</v>
      </c>
      <c r="N57" s="39">
        <f>IF(K57=[12]Hoja1!$G$298,[12]Hoja1!$E$298,"OJO")</f>
        <v>2020</v>
      </c>
      <c r="O57" s="38"/>
      <c r="P57" s="38"/>
    </row>
    <row r="58" spans="1:16" ht="39.950000000000003" hidden="1" customHeight="1" x14ac:dyDescent="0.25">
      <c r="A58">
        <v>26</v>
      </c>
      <c r="B58" s="4">
        <v>2012170010002</v>
      </c>
      <c r="C58" s="5" t="s">
        <v>107</v>
      </c>
      <c r="D58" s="55" t="s">
        <v>108</v>
      </c>
      <c r="E58" s="186"/>
      <c r="F58" s="49">
        <v>3728000000</v>
      </c>
      <c r="G58" s="49">
        <v>1283365463</v>
      </c>
      <c r="H58" s="49">
        <v>0</v>
      </c>
      <c r="I58" s="26">
        <f t="shared" si="5"/>
        <v>0</v>
      </c>
      <c r="J58" s="35"/>
      <c r="K58" s="43" t="s">
        <v>371</v>
      </c>
      <c r="L58" s="37" t="s">
        <v>372</v>
      </c>
      <c r="M58" s="39">
        <f>+'[13]002'!$P$63</f>
        <v>15166718</v>
      </c>
      <c r="N58" s="39">
        <f>IF(K58=[12]Hoja1!$G$298,[12]Hoja1!$E$298,"OJO")</f>
        <v>2020</v>
      </c>
      <c r="O58" s="38"/>
      <c r="P58" s="38"/>
    </row>
    <row r="59" spans="1:16" ht="39.950000000000003" hidden="1" customHeight="1" x14ac:dyDescent="0.25">
      <c r="A59">
        <v>26</v>
      </c>
      <c r="B59" s="4">
        <v>2012170010004</v>
      </c>
      <c r="C59" s="5" t="s">
        <v>109</v>
      </c>
      <c r="D59" s="55" t="s">
        <v>110</v>
      </c>
      <c r="E59" s="186"/>
      <c r="F59" s="49">
        <v>14874000000</v>
      </c>
      <c r="G59" s="49">
        <v>14394000000</v>
      </c>
      <c r="H59" s="49">
        <v>13384000000</v>
      </c>
      <c r="I59" s="26">
        <f t="shared" si="5"/>
        <v>0.92983187439210779</v>
      </c>
      <c r="J59" s="35"/>
      <c r="K59" s="43" t="s">
        <v>375</v>
      </c>
      <c r="L59" s="37" t="s">
        <v>376</v>
      </c>
      <c r="M59" s="39">
        <f>+'[13]004'!$P$62</f>
        <v>0</v>
      </c>
      <c r="N59" s="39">
        <f>IF(K59=[12]Hoja1!$G$428,[12]Hoja1!$E$428,"OJO")</f>
        <v>1</v>
      </c>
      <c r="O59" s="38"/>
      <c r="P59" s="38"/>
    </row>
    <row r="60" spans="1:16" ht="39.950000000000003" hidden="1" customHeight="1" x14ac:dyDescent="0.25">
      <c r="A60">
        <v>26</v>
      </c>
      <c r="B60" s="4">
        <v>2012170010006</v>
      </c>
      <c r="C60" s="5" t="s">
        <v>111</v>
      </c>
      <c r="D60" s="55" t="s">
        <v>112</v>
      </c>
      <c r="E60" s="186"/>
      <c r="F60" s="49">
        <v>12167998938</v>
      </c>
      <c r="G60" s="49">
        <v>12167998938</v>
      </c>
      <c r="H60" s="49">
        <v>12167998938</v>
      </c>
      <c r="I60" s="26">
        <f t="shared" si="5"/>
        <v>1</v>
      </c>
      <c r="J60" s="35"/>
      <c r="K60" s="43" t="s">
        <v>377</v>
      </c>
      <c r="L60" s="37" t="s">
        <v>378</v>
      </c>
      <c r="M60" s="39">
        <f>+'[13]006'!$P$62</f>
        <v>14130000000</v>
      </c>
      <c r="N60" s="39">
        <f>IF(K60=[12]Hoja1!$G$388,[12]Hoja1!$E$388,"OJO")</f>
        <v>50</v>
      </c>
      <c r="O60" s="38"/>
      <c r="P60" s="38"/>
    </row>
    <row r="61" spans="1:16" ht="39.950000000000003" hidden="1" customHeight="1" x14ac:dyDescent="0.25">
      <c r="A61">
        <v>26</v>
      </c>
      <c r="B61" s="4">
        <v>2012170010005</v>
      </c>
      <c r="C61" s="5" t="s">
        <v>113</v>
      </c>
      <c r="D61" s="55" t="s">
        <v>114</v>
      </c>
      <c r="E61" s="186"/>
      <c r="F61" s="49">
        <v>1305702510</v>
      </c>
      <c r="G61" s="49">
        <v>1305702510</v>
      </c>
      <c r="H61" s="49">
        <v>1305702510</v>
      </c>
      <c r="I61" s="26">
        <f t="shared" si="5"/>
        <v>1</v>
      </c>
      <c r="J61" s="35"/>
      <c r="K61" s="43" t="s">
        <v>379</v>
      </c>
      <c r="L61" s="37" t="s">
        <v>380</v>
      </c>
      <c r="M61" s="39">
        <f>+'[13]005'!$P$62</f>
        <v>5332000000</v>
      </c>
      <c r="N61" s="39">
        <f>IF(K61=[12]Hoja1!$G$420,[12]Hoja1!$E$420,"OJO")</f>
        <v>9</v>
      </c>
      <c r="O61" s="38"/>
      <c r="P61" s="38"/>
    </row>
    <row r="62" spans="1:16" ht="39.950000000000003" hidden="1" customHeight="1" x14ac:dyDescent="0.25">
      <c r="A62">
        <v>26</v>
      </c>
      <c r="B62" s="4">
        <v>2012170010003</v>
      </c>
      <c r="C62" s="5" t="s">
        <v>115</v>
      </c>
      <c r="D62" s="55" t="s">
        <v>116</v>
      </c>
      <c r="E62" s="186"/>
      <c r="F62" s="49">
        <v>2000000000</v>
      </c>
      <c r="G62" s="49">
        <v>1022081000</v>
      </c>
      <c r="H62" s="49">
        <v>0</v>
      </c>
      <c r="I62" s="26">
        <f t="shared" si="5"/>
        <v>0</v>
      </c>
      <c r="J62" s="35"/>
      <c r="K62" s="43" t="s">
        <v>381</v>
      </c>
      <c r="L62" s="37" t="s">
        <v>382</v>
      </c>
      <c r="M62" s="39">
        <f>+'[13]003'!$P$18</f>
        <v>225000000</v>
      </c>
      <c r="N62" s="39">
        <f>IF(K62=[12]Hoja1!$G$304,[12]Hoja1!$E$304,"OJO")</f>
        <v>0</v>
      </c>
      <c r="O62" s="38"/>
      <c r="P62" s="38"/>
    </row>
    <row r="63" spans="1:16" ht="39.950000000000003" hidden="1" customHeight="1" x14ac:dyDescent="0.25">
      <c r="A63">
        <v>26</v>
      </c>
      <c r="B63" s="4">
        <v>2012170010010</v>
      </c>
      <c r="C63" s="5" t="s">
        <v>117</v>
      </c>
      <c r="D63" s="55" t="s">
        <v>118</v>
      </c>
      <c r="E63" s="186"/>
      <c r="F63" s="49">
        <v>1500000000</v>
      </c>
      <c r="G63" s="49">
        <v>729220870</v>
      </c>
      <c r="H63" s="49">
        <v>0</v>
      </c>
      <c r="I63" s="26">
        <f t="shared" si="5"/>
        <v>0</v>
      </c>
      <c r="J63" s="35"/>
      <c r="K63" s="43" t="s">
        <v>383</v>
      </c>
      <c r="L63" s="37" t="s">
        <v>384</v>
      </c>
      <c r="M63" s="39">
        <f>+'[13]010'!$Q$18</f>
        <v>495000000</v>
      </c>
      <c r="N63" s="39">
        <f>IF(K63=[12]Hoja1!$G$307,[12]Hoja1!$E$307,"OJO")</f>
        <v>0</v>
      </c>
      <c r="O63" s="38"/>
      <c r="P63" s="38"/>
    </row>
    <row r="64" spans="1:16" ht="39.950000000000003" hidden="1" customHeight="1" x14ac:dyDescent="0.25">
      <c r="A64">
        <v>26</v>
      </c>
      <c r="B64" s="4">
        <v>2012170010118</v>
      </c>
      <c r="C64" s="5" t="s">
        <v>119</v>
      </c>
      <c r="D64" s="55" t="s">
        <v>120</v>
      </c>
      <c r="E64" s="186"/>
      <c r="F64" s="49">
        <v>1297180603</v>
      </c>
      <c r="G64" s="49">
        <v>0</v>
      </c>
      <c r="H64" s="49">
        <v>0</v>
      </c>
      <c r="I64" s="26">
        <v>0</v>
      </c>
      <c r="J64" s="35"/>
      <c r="K64" s="43" t="s">
        <v>373</v>
      </c>
      <c r="L64" s="37" t="s">
        <v>374</v>
      </c>
      <c r="M64" s="40"/>
      <c r="N64" s="39">
        <f>IF(K64=[12]Hoja1!$G$331,[12]Hoja1!$E$331,"OJO")</f>
        <v>2</v>
      </c>
      <c r="O64" s="38"/>
      <c r="P64" s="38"/>
    </row>
    <row r="65" spans="1:16" ht="39.950000000000003" hidden="1" customHeight="1" x14ac:dyDescent="0.25">
      <c r="A65">
        <v>28</v>
      </c>
      <c r="B65" s="56">
        <v>2012170010072</v>
      </c>
      <c r="C65" s="57" t="s">
        <v>121</v>
      </c>
      <c r="D65" s="54" t="s">
        <v>122</v>
      </c>
      <c r="E65" s="183" t="s">
        <v>123</v>
      </c>
      <c r="F65" s="49">
        <v>2187475230</v>
      </c>
      <c r="G65" s="49">
        <v>905528005</v>
      </c>
      <c r="H65" s="49">
        <v>252809401</v>
      </c>
      <c r="I65" s="26">
        <f t="shared" si="5"/>
        <v>0.27918451953344059</v>
      </c>
      <c r="J65" s="35"/>
      <c r="K65" s="43" t="s">
        <v>385</v>
      </c>
      <c r="L65" s="37" t="s">
        <v>386</v>
      </c>
      <c r="M65" s="39">
        <f>+'[14]2012170010072'!$Q$18</f>
        <v>441913159</v>
      </c>
      <c r="N65" s="39">
        <f>IF(K65=[12]Hoja1!$G$53,[12]Hoja1!$E$53,"OJO")</f>
        <v>100</v>
      </c>
      <c r="O65" s="38"/>
      <c r="P65" s="38"/>
    </row>
    <row r="66" spans="1:16" ht="39.950000000000003" hidden="1" customHeight="1" x14ac:dyDescent="0.25">
      <c r="A66">
        <v>28</v>
      </c>
      <c r="B66" s="4">
        <v>2012170010073</v>
      </c>
      <c r="C66" s="5" t="s">
        <v>124</v>
      </c>
      <c r="D66" s="55" t="s">
        <v>125</v>
      </c>
      <c r="E66" s="183"/>
      <c r="F66" s="49">
        <v>265000000</v>
      </c>
      <c r="G66" s="49">
        <v>238000000</v>
      </c>
      <c r="H66" s="49">
        <v>0</v>
      </c>
      <c r="I66" s="26">
        <f t="shared" si="5"/>
        <v>0</v>
      </c>
      <c r="J66" s="35"/>
      <c r="K66" s="43" t="s">
        <v>387</v>
      </c>
      <c r="L66" s="37" t="s">
        <v>388</v>
      </c>
      <c r="M66" s="39">
        <f>+'[14]2012170010073'!$P$13</f>
        <v>0</v>
      </c>
      <c r="N66" s="39">
        <f>IF(K66=[12]Hoja1!$G$57,[12]Hoja1!$E$57,"OJO")</f>
        <v>14</v>
      </c>
      <c r="O66" s="38"/>
      <c r="P66" s="38"/>
    </row>
    <row r="67" spans="1:16" ht="39.950000000000003" hidden="1" customHeight="1" x14ac:dyDescent="0.25">
      <c r="A67">
        <v>28</v>
      </c>
      <c r="B67" s="4">
        <v>2012170010075</v>
      </c>
      <c r="C67" s="5" t="s">
        <v>126</v>
      </c>
      <c r="D67" s="55" t="s">
        <v>127</v>
      </c>
      <c r="E67" s="183"/>
      <c r="F67" s="49">
        <v>300000000</v>
      </c>
      <c r="G67" s="49">
        <v>300000000</v>
      </c>
      <c r="H67" s="49">
        <v>0</v>
      </c>
      <c r="I67" s="26">
        <f t="shared" si="5"/>
        <v>0</v>
      </c>
      <c r="J67" s="35"/>
      <c r="K67" s="43" t="s">
        <v>389</v>
      </c>
      <c r="L67" s="37" t="s">
        <v>390</v>
      </c>
      <c r="M67" s="39">
        <f>+'[14]2012170010075'!$P$12</f>
        <v>75000000</v>
      </c>
      <c r="N67" s="39">
        <f>IF(K67=[12]Hoja1!$G$59,[12]Hoja1!$E$59,"OJO")</f>
        <v>17</v>
      </c>
      <c r="O67" s="38"/>
      <c r="P67" s="38"/>
    </row>
    <row r="68" spans="1:16" ht="39.950000000000003" hidden="1" customHeight="1" x14ac:dyDescent="0.25">
      <c r="A68">
        <v>28</v>
      </c>
      <c r="B68" s="56">
        <v>2012170010085</v>
      </c>
      <c r="C68" s="57" t="s">
        <v>91</v>
      </c>
      <c r="D68" s="54" t="s">
        <v>92</v>
      </c>
      <c r="E68" s="183"/>
      <c r="F68" s="49">
        <v>1900000000</v>
      </c>
      <c r="G68" s="49">
        <v>18362800</v>
      </c>
      <c r="H68" s="49">
        <v>0</v>
      </c>
      <c r="I68" s="26">
        <f t="shared" si="5"/>
        <v>0</v>
      </c>
      <c r="J68" s="35"/>
      <c r="K68" s="43" t="s">
        <v>361</v>
      </c>
      <c r="L68" s="37" t="s">
        <v>362</v>
      </c>
      <c r="M68" s="39">
        <f>+'[14]2012170010085 '!$P$16</f>
        <v>0</v>
      </c>
      <c r="N68" s="39">
        <f>IF(K68=[12]Hoja1!$G$297,[12]Hoja1!$E$297,"OJO")</f>
        <v>1</v>
      </c>
      <c r="O68" s="38"/>
      <c r="P68" s="38"/>
    </row>
    <row r="69" spans="1:16" ht="39.950000000000003" hidden="1" customHeight="1" x14ac:dyDescent="0.25">
      <c r="A69">
        <v>28</v>
      </c>
      <c r="B69" s="4">
        <v>2012170010076</v>
      </c>
      <c r="C69" s="5" t="s">
        <v>128</v>
      </c>
      <c r="D69" s="55" t="s">
        <v>129</v>
      </c>
      <c r="E69" s="183"/>
      <c r="F69" s="49">
        <v>100000000</v>
      </c>
      <c r="G69" s="49">
        <v>0</v>
      </c>
      <c r="H69" s="49">
        <v>0</v>
      </c>
      <c r="I69" s="26">
        <v>0</v>
      </c>
      <c r="J69" s="35"/>
      <c r="K69" s="43" t="s">
        <v>391</v>
      </c>
      <c r="L69" s="37" t="s">
        <v>392</v>
      </c>
      <c r="M69" s="39">
        <f>+'[14]2012170010076'!$P$12</f>
        <v>25000000</v>
      </c>
      <c r="N69" s="39">
        <f>IF(K69=[12]Hoja1!$G$60,[12]Hoja1!$E$60,"OJO")</f>
        <v>0</v>
      </c>
      <c r="O69" s="38"/>
      <c r="P69" s="38"/>
    </row>
    <row r="70" spans="1:16" ht="39.950000000000003" hidden="1" customHeight="1" x14ac:dyDescent="0.25">
      <c r="A70">
        <v>28</v>
      </c>
      <c r="B70" s="4">
        <v>2012170010077</v>
      </c>
      <c r="C70" s="5" t="s">
        <v>130</v>
      </c>
      <c r="D70" s="55" t="s">
        <v>131</v>
      </c>
      <c r="E70" s="183"/>
      <c r="F70" s="49">
        <v>40000000</v>
      </c>
      <c r="G70" s="49">
        <v>0</v>
      </c>
      <c r="H70" s="49">
        <v>0</v>
      </c>
      <c r="I70" s="26">
        <v>0</v>
      </c>
      <c r="J70" s="35"/>
      <c r="K70" s="43" t="s">
        <v>393</v>
      </c>
      <c r="L70" s="37" t="s">
        <v>394</v>
      </c>
      <c r="M70" s="39">
        <f>+'[14]2012170010077'!$P$12</f>
        <v>7500000</v>
      </c>
      <c r="N70" s="39">
        <f>IF(K70=[12]Hoja1!$G$61,[12]Hoja1!$E$61,"OJO")</f>
        <v>23</v>
      </c>
      <c r="O70" s="38"/>
      <c r="P70" s="38"/>
    </row>
    <row r="71" spans="1:16" ht="39.950000000000003" hidden="1" customHeight="1" x14ac:dyDescent="0.25">
      <c r="A71">
        <v>28</v>
      </c>
      <c r="B71" s="4">
        <v>2012170010078</v>
      </c>
      <c r="C71" s="5" t="s">
        <v>132</v>
      </c>
      <c r="D71" s="55" t="s">
        <v>133</v>
      </c>
      <c r="E71" s="183"/>
      <c r="F71" s="49">
        <v>30000000</v>
      </c>
      <c r="G71" s="49">
        <v>0</v>
      </c>
      <c r="H71" s="49">
        <v>0</v>
      </c>
      <c r="I71" s="26">
        <v>0</v>
      </c>
      <c r="J71" s="35"/>
      <c r="K71" s="43" t="s">
        <v>393</v>
      </c>
      <c r="L71" s="37" t="s">
        <v>394</v>
      </c>
      <c r="M71" s="39">
        <f>+'[14]2012170010078'!$P$12</f>
        <v>7500000</v>
      </c>
      <c r="N71" s="39">
        <f>IF(K71=[12]Hoja1!$G$61,[12]Hoja1!$E$61,"OJO")</f>
        <v>23</v>
      </c>
      <c r="O71" s="38"/>
      <c r="P71" s="38"/>
    </row>
    <row r="72" spans="1:16" ht="39.950000000000003" hidden="1" customHeight="1" x14ac:dyDescent="0.25">
      <c r="A72">
        <v>28</v>
      </c>
      <c r="B72" s="56">
        <v>2012170010079</v>
      </c>
      <c r="C72" s="57" t="s">
        <v>134</v>
      </c>
      <c r="D72" s="54" t="s">
        <v>135</v>
      </c>
      <c r="E72" s="183"/>
      <c r="F72" s="49">
        <v>50000000</v>
      </c>
      <c r="G72" s="49">
        <v>39270000</v>
      </c>
      <c r="H72" s="49">
        <v>15270000</v>
      </c>
      <c r="I72" s="26">
        <f t="shared" si="5"/>
        <v>0.38884644766997706</v>
      </c>
      <c r="J72" s="35"/>
      <c r="K72" s="43" t="s">
        <v>395</v>
      </c>
      <c r="L72" s="37" t="s">
        <v>396</v>
      </c>
      <c r="M72" s="39">
        <f>+'[14]2012170010079'!$P$13</f>
        <v>12500000</v>
      </c>
      <c r="N72" s="39">
        <f>IF(K72=[12]Hoja1!$G$62,[12]Hoja1!$E$62,"OJO")</f>
        <v>483396385035729</v>
      </c>
      <c r="O72" s="38"/>
      <c r="P72" s="38"/>
    </row>
    <row r="73" spans="1:16" ht="39.950000000000003" hidden="1" customHeight="1" x14ac:dyDescent="0.25">
      <c r="A73">
        <v>28</v>
      </c>
      <c r="B73" s="4">
        <v>2012170010081</v>
      </c>
      <c r="C73" s="5" t="s">
        <v>136</v>
      </c>
      <c r="D73" s="55" t="s">
        <v>137</v>
      </c>
      <c r="E73" s="183"/>
      <c r="F73" s="49">
        <v>300000000</v>
      </c>
      <c r="G73" s="49">
        <v>252416160</v>
      </c>
      <c r="H73" s="49">
        <v>0</v>
      </c>
      <c r="I73" s="26">
        <f t="shared" si="5"/>
        <v>0</v>
      </c>
      <c r="J73" s="35"/>
      <c r="K73" s="43" t="s">
        <v>397</v>
      </c>
      <c r="L73" s="37" t="s">
        <v>398</v>
      </c>
      <c r="M73" s="39">
        <f>+'[14]2012170010081'!$P$14</f>
        <v>75000000</v>
      </c>
      <c r="N73" s="39">
        <f>IF(K73=[12]Hoja1!$G$68,[12]Hoja1!$E$68,"OJO")</f>
        <v>0</v>
      </c>
      <c r="O73" s="38"/>
      <c r="P73" s="38"/>
    </row>
    <row r="74" spans="1:16" ht="39.950000000000003" hidden="1" customHeight="1" x14ac:dyDescent="0.25">
      <c r="A74">
        <v>28</v>
      </c>
      <c r="B74" s="4">
        <v>2012170010082</v>
      </c>
      <c r="C74" s="5" t="s">
        <v>138</v>
      </c>
      <c r="D74" s="53" t="s">
        <v>139</v>
      </c>
      <c r="E74" s="183"/>
      <c r="F74" s="49">
        <v>1717500000</v>
      </c>
      <c r="G74" s="49">
        <v>666499740</v>
      </c>
      <c r="H74" s="49">
        <v>161909740</v>
      </c>
      <c r="I74" s="26">
        <f t="shared" si="5"/>
        <v>0.24292543609994507</v>
      </c>
      <c r="J74" s="35"/>
      <c r="K74" s="43" t="s">
        <v>399</v>
      </c>
      <c r="L74" s="37" t="s">
        <v>400</v>
      </c>
      <c r="M74" s="39">
        <f>+'[14]2012170010082 '!$P$18</f>
        <v>429375000</v>
      </c>
      <c r="N74" s="39">
        <f>IF(K74=[12]Hoja1!$G$71,[12]Hoja1!$E$71,"OJO")</f>
        <v>0</v>
      </c>
      <c r="O74" s="38"/>
      <c r="P74" s="38"/>
    </row>
    <row r="75" spans="1:16" ht="39.950000000000003" hidden="1" customHeight="1" x14ac:dyDescent="0.25">
      <c r="A75">
        <v>28</v>
      </c>
      <c r="B75" s="4">
        <v>2012170010083</v>
      </c>
      <c r="C75" s="5" t="s">
        <v>140</v>
      </c>
      <c r="D75" s="55" t="s">
        <v>141</v>
      </c>
      <c r="E75" s="183"/>
      <c r="F75" s="49">
        <v>300000000</v>
      </c>
      <c r="G75" s="49">
        <v>300000000</v>
      </c>
      <c r="H75" s="49">
        <v>0</v>
      </c>
      <c r="I75" s="26">
        <f t="shared" si="5"/>
        <v>0</v>
      </c>
      <c r="J75" s="35"/>
      <c r="K75" s="43" t="s">
        <v>401</v>
      </c>
      <c r="L75" s="37" t="s">
        <v>402</v>
      </c>
      <c r="M75" s="39">
        <f>+'[14]2012170010083'!$P$13</f>
        <v>75000000</v>
      </c>
      <c r="N75" s="39">
        <f>IF(K75=[12]Hoja1!$G$74,[12]Hoja1!$E$74,"OJO")</f>
        <v>46</v>
      </c>
      <c r="O75" s="38"/>
      <c r="P75" s="38"/>
    </row>
    <row r="76" spans="1:16" ht="39.950000000000003" hidden="1" customHeight="1" x14ac:dyDescent="0.25">
      <c r="A76">
        <v>28</v>
      </c>
      <c r="B76" s="4">
        <v>2012170010084</v>
      </c>
      <c r="C76" s="5" t="s">
        <v>142</v>
      </c>
      <c r="D76" s="55" t="s">
        <v>143</v>
      </c>
      <c r="E76" s="183"/>
      <c r="F76" s="49">
        <v>1069813233</v>
      </c>
      <c r="G76" s="49">
        <v>731850822</v>
      </c>
      <c r="H76" s="49">
        <v>61853798</v>
      </c>
      <c r="I76" s="26">
        <f t="shared" si="5"/>
        <v>8.4516948182098234E-2</v>
      </c>
      <c r="J76" s="35"/>
      <c r="K76" s="43" t="s">
        <v>403</v>
      </c>
      <c r="L76" s="37" t="s">
        <v>404</v>
      </c>
      <c r="M76" s="39">
        <f>+'[14]2012170010084'!$P$20</f>
        <v>47500000</v>
      </c>
      <c r="N76" s="39">
        <f>IF(K76=[12]Hoja1!$G$75,[12]Hoja1!$E$75,"OJO")</f>
        <v>101587301587302</v>
      </c>
      <c r="O76" s="38"/>
      <c r="P76" s="38"/>
    </row>
    <row r="77" spans="1:16" ht="39.950000000000003" hidden="1" customHeight="1" x14ac:dyDescent="0.25">
      <c r="A77">
        <v>28</v>
      </c>
      <c r="B77" s="56">
        <v>2012170010089</v>
      </c>
      <c r="C77" s="57" t="s">
        <v>144</v>
      </c>
      <c r="D77" s="54" t="s">
        <v>145</v>
      </c>
      <c r="E77" s="183"/>
      <c r="F77" s="49">
        <v>4430414775</v>
      </c>
      <c r="G77" s="49">
        <v>4054293075</v>
      </c>
      <c r="H77" s="49">
        <v>4054293075</v>
      </c>
      <c r="I77" s="26">
        <f t="shared" si="5"/>
        <v>1</v>
      </c>
      <c r="J77" s="35"/>
      <c r="K77" s="43" t="s">
        <v>405</v>
      </c>
      <c r="L77" s="37" t="s">
        <v>406</v>
      </c>
      <c r="M77" s="39">
        <f>+'[14]2012170010089'!$P$13</f>
        <v>1243399930</v>
      </c>
      <c r="N77" s="39" t="str">
        <f>IF(K77=[12]Hoja1!$G$75,[12]Hoja1!$E$75,"OJO")</f>
        <v>OJO</v>
      </c>
      <c r="O77" s="38"/>
      <c r="P77" s="38"/>
    </row>
    <row r="78" spans="1:16" ht="39.950000000000003" hidden="1" customHeight="1" x14ac:dyDescent="0.25">
      <c r="A78">
        <v>28</v>
      </c>
      <c r="B78" s="4">
        <v>2012170010090</v>
      </c>
      <c r="C78" s="5" t="s">
        <v>146</v>
      </c>
      <c r="D78" s="55" t="s">
        <v>147</v>
      </c>
      <c r="E78" s="183"/>
      <c r="F78" s="49">
        <v>1694701540</v>
      </c>
      <c r="G78" s="49">
        <v>629001204</v>
      </c>
      <c r="H78" s="49">
        <v>529386293</v>
      </c>
      <c r="I78" s="26">
        <f t="shared" si="5"/>
        <v>0.84163001538547133</v>
      </c>
      <c r="J78" s="35"/>
      <c r="K78" s="43" t="s">
        <v>405</v>
      </c>
      <c r="L78" s="37" t="s">
        <v>406</v>
      </c>
      <c r="M78" s="39">
        <f>+'[14]2012170010090'!$P$18</f>
        <v>452251352.25</v>
      </c>
      <c r="N78" s="39" t="str">
        <f>IF(K78=[12]Hoja1!$G$75,[12]Hoja1!$E$75,"OJO")</f>
        <v>OJO</v>
      </c>
      <c r="O78" s="38"/>
      <c r="P78" s="38"/>
    </row>
    <row r="79" spans="1:16" ht="39.950000000000003" hidden="1" customHeight="1" x14ac:dyDescent="0.25">
      <c r="A79">
        <v>28</v>
      </c>
      <c r="B79" s="4">
        <v>2012170010091</v>
      </c>
      <c r="C79" s="5" t="s">
        <v>148</v>
      </c>
      <c r="D79" s="55" t="s">
        <v>149</v>
      </c>
      <c r="E79" s="183"/>
      <c r="F79" s="49">
        <v>120727110736</v>
      </c>
      <c r="G79" s="49">
        <v>55297347779</v>
      </c>
      <c r="H79" s="49">
        <v>53345525136</v>
      </c>
      <c r="I79" s="26">
        <f t="shared" si="5"/>
        <v>0.96470314180707895</v>
      </c>
      <c r="J79" s="35"/>
      <c r="K79" s="43" t="s">
        <v>405</v>
      </c>
      <c r="L79" s="37" t="s">
        <v>406</v>
      </c>
      <c r="M79" s="39">
        <f>+'[14]2012170010091'!$P$57</f>
        <v>14162500</v>
      </c>
      <c r="N79" s="39" t="str">
        <f>IF(K79=[12]Hoja1!$G$75,[12]Hoja1!$E$75,"OJO")</f>
        <v>OJO</v>
      </c>
      <c r="O79" s="38"/>
      <c r="P79" s="38"/>
    </row>
    <row r="80" spans="1:16" ht="39.950000000000003" hidden="1" customHeight="1" x14ac:dyDescent="0.25">
      <c r="A80">
        <v>28</v>
      </c>
      <c r="B80" s="56">
        <v>2012170010092</v>
      </c>
      <c r="C80" s="57" t="s">
        <v>150</v>
      </c>
      <c r="D80" s="52" t="s">
        <v>151</v>
      </c>
      <c r="E80" s="183"/>
      <c r="F80" s="49">
        <v>2066869950</v>
      </c>
      <c r="G80" s="49">
        <v>1295000000</v>
      </c>
      <c r="H80" s="49">
        <v>283919499</v>
      </c>
      <c r="I80" s="26">
        <f t="shared" si="5"/>
        <v>0.21924285637065638</v>
      </c>
      <c r="J80" s="35"/>
      <c r="K80" s="43" t="s">
        <v>407</v>
      </c>
      <c r="L80" s="37" t="s">
        <v>408</v>
      </c>
      <c r="M80" s="39">
        <f>+'[14]2012170010092 '!$P$23</f>
        <v>516717487.5</v>
      </c>
      <c r="N80" s="39">
        <f>IF(K80=[12]Hoja1!$G$83,[12]Hoja1!$E$83,"OJO")</f>
        <v>100</v>
      </c>
      <c r="O80" s="38"/>
      <c r="P80" s="38"/>
    </row>
    <row r="81" spans="1:16" s="23" customFormat="1" ht="39.950000000000003" hidden="1" customHeight="1" x14ac:dyDescent="0.25">
      <c r="A81" s="21">
        <v>28</v>
      </c>
      <c r="B81" s="56">
        <v>2012170010048</v>
      </c>
      <c r="C81" s="57">
        <v>48</v>
      </c>
      <c r="D81" s="52" t="s">
        <v>153</v>
      </c>
      <c r="E81" s="183"/>
      <c r="F81" s="49">
        <v>12571842317</v>
      </c>
      <c r="G81" s="49">
        <v>4150034800</v>
      </c>
      <c r="H81" s="49">
        <v>1815023300</v>
      </c>
      <c r="I81" s="26">
        <f t="shared" si="5"/>
        <v>0.43735134462004993</v>
      </c>
      <c r="J81" s="36"/>
      <c r="K81" s="43" t="s">
        <v>409</v>
      </c>
      <c r="L81" s="37" t="s">
        <v>410</v>
      </c>
      <c r="M81" s="39">
        <f>+'[14]2012170010048'!$P$19</f>
        <v>2496914261.25</v>
      </c>
      <c r="N81" s="39">
        <f>IF(K81=[12]Hoja1!$G$238,[12]Hoja1!$E$238,"OJO")</f>
        <v>30908</v>
      </c>
      <c r="O81" s="48"/>
      <c r="P81" s="48"/>
    </row>
    <row r="82" spans="1:16" ht="39.950000000000003" hidden="1" customHeight="1" x14ac:dyDescent="0.25">
      <c r="A82">
        <v>28</v>
      </c>
      <c r="B82" s="4">
        <v>2012170010093</v>
      </c>
      <c r="C82" s="5" t="s">
        <v>154</v>
      </c>
      <c r="D82" s="53" t="s">
        <v>155</v>
      </c>
      <c r="E82" s="183"/>
      <c r="F82" s="49">
        <v>2283976292</v>
      </c>
      <c r="G82" s="49">
        <v>1298574502</v>
      </c>
      <c r="H82" s="49">
        <v>1298574502</v>
      </c>
      <c r="I82" s="26">
        <f t="shared" si="5"/>
        <v>1</v>
      </c>
      <c r="J82" s="35"/>
      <c r="K82" s="43" t="s">
        <v>413</v>
      </c>
      <c r="L82" s="37" t="s">
        <v>414</v>
      </c>
      <c r="M82" s="39">
        <f>+'[14]2012170010093'!$P$13</f>
        <v>514500000</v>
      </c>
      <c r="N82" s="39">
        <f>IF(K82=[12]Hoja1!$G$88,[12]Hoja1!$E$88,"OJO")</f>
        <v>2180</v>
      </c>
      <c r="O82" s="38"/>
      <c r="P82" s="38"/>
    </row>
    <row r="83" spans="1:16" ht="39.950000000000003" hidden="1" customHeight="1" x14ac:dyDescent="0.25">
      <c r="A83">
        <v>28</v>
      </c>
      <c r="B83" s="4">
        <v>2012170010088</v>
      </c>
      <c r="C83" s="5" t="s">
        <v>156</v>
      </c>
      <c r="D83" s="53" t="s">
        <v>157</v>
      </c>
      <c r="E83" s="183"/>
      <c r="F83" s="49">
        <v>100000000</v>
      </c>
      <c r="G83" s="49">
        <v>42500000</v>
      </c>
      <c r="H83" s="49">
        <v>42500000</v>
      </c>
      <c r="I83" s="26">
        <f t="shared" si="5"/>
        <v>1</v>
      </c>
      <c r="J83" s="35"/>
      <c r="K83" s="43" t="s">
        <v>411</v>
      </c>
      <c r="L83" s="37" t="s">
        <v>412</v>
      </c>
      <c r="M83" s="39">
        <f>+'[14]2012170010088'!$P$13</f>
        <v>25000000</v>
      </c>
      <c r="N83" s="39" t="str">
        <f>IF(K83=[12]Hoja1!$G$88,[12]Hoja1!$E$88,"OJO")</f>
        <v>OJO</v>
      </c>
      <c r="O83" s="38"/>
      <c r="P83" s="38"/>
    </row>
    <row r="84" spans="1:16" ht="39.950000000000003" hidden="1" customHeight="1" x14ac:dyDescent="0.25">
      <c r="A84">
        <v>28</v>
      </c>
      <c r="B84" s="56">
        <v>2012170010095</v>
      </c>
      <c r="C84" s="57" t="s">
        <v>158</v>
      </c>
      <c r="D84" s="54" t="s">
        <v>159</v>
      </c>
      <c r="E84" s="183"/>
      <c r="F84" s="49">
        <v>170000000</v>
      </c>
      <c r="G84" s="49">
        <v>10727428</v>
      </c>
      <c r="H84" s="49">
        <v>6705085</v>
      </c>
      <c r="I84" s="26">
        <f t="shared" si="5"/>
        <v>0.62504124940293238</v>
      </c>
      <c r="J84" s="35"/>
      <c r="K84" s="43" t="s">
        <v>415</v>
      </c>
      <c r="L84" s="37" t="s">
        <v>416</v>
      </c>
      <c r="M84" s="39">
        <f>+'[14]2012170010095'!$P$15</f>
        <v>5000000</v>
      </c>
      <c r="N84" s="39">
        <f>IF(K84=[12]Hoja1!$G$89,[12]Hoja1!$E$89,"OJO")</f>
        <v>100</v>
      </c>
      <c r="O84" s="38"/>
      <c r="P84" s="38"/>
    </row>
    <row r="85" spans="1:16" ht="39.950000000000003" hidden="1" customHeight="1" x14ac:dyDescent="0.25">
      <c r="A85">
        <v>28</v>
      </c>
      <c r="B85" s="4">
        <v>2012170010096</v>
      </c>
      <c r="C85" s="5" t="s">
        <v>160</v>
      </c>
      <c r="D85" s="55" t="s">
        <v>161</v>
      </c>
      <c r="E85" s="183"/>
      <c r="F85" s="49">
        <v>50000000</v>
      </c>
      <c r="G85" s="49">
        <v>0</v>
      </c>
      <c r="H85" s="49">
        <v>0</v>
      </c>
      <c r="I85" s="26">
        <v>0</v>
      </c>
      <c r="J85" s="35"/>
      <c r="K85" s="43" t="s">
        <v>417</v>
      </c>
      <c r="L85" s="37" t="s">
        <v>418</v>
      </c>
      <c r="M85" s="39">
        <f>+'[14]2012170010096'!$P$13</f>
        <v>10000000</v>
      </c>
      <c r="N85" s="39">
        <f>IF(K85=[12]Hoja1!$G$642,[12]Hoja1!$E$642,"OJO")</f>
        <v>0</v>
      </c>
      <c r="O85" s="38"/>
      <c r="P85" s="38"/>
    </row>
    <row r="86" spans="1:16" ht="39.950000000000003" hidden="1" customHeight="1" x14ac:dyDescent="0.25">
      <c r="A86">
        <v>29</v>
      </c>
      <c r="B86" s="56">
        <v>2012170010021</v>
      </c>
      <c r="C86" s="57" t="s">
        <v>162</v>
      </c>
      <c r="D86" s="54" t="s">
        <v>163</v>
      </c>
      <c r="E86" s="172" t="s">
        <v>164</v>
      </c>
      <c r="F86" s="49">
        <v>379000000</v>
      </c>
      <c r="G86" s="49">
        <v>307938270</v>
      </c>
      <c r="H86" s="49">
        <v>90101647</v>
      </c>
      <c r="I86" s="26">
        <f t="shared" si="5"/>
        <v>0.29259645772511483</v>
      </c>
      <c r="J86" s="35"/>
      <c r="K86" s="43" t="s">
        <v>419</v>
      </c>
      <c r="L86" s="37" t="s">
        <v>420</v>
      </c>
      <c r="M86" s="39">
        <f>+'[15]21'!$P$23</f>
        <v>118000000</v>
      </c>
      <c r="N86" s="39">
        <f>IF(K86=[12]Hoja1!$G$27,[12]Hoja1!$E$27,"OJO")</f>
        <v>358760429082241</v>
      </c>
      <c r="O86" s="38"/>
      <c r="P86" s="38"/>
    </row>
    <row r="87" spans="1:16" ht="39.950000000000003" hidden="1" customHeight="1" x14ac:dyDescent="0.25">
      <c r="A87">
        <v>29</v>
      </c>
      <c r="B87" s="4">
        <v>2012170010019</v>
      </c>
      <c r="C87" s="5" t="s">
        <v>165</v>
      </c>
      <c r="D87" s="55" t="s">
        <v>166</v>
      </c>
      <c r="E87" s="172"/>
      <c r="F87" s="49">
        <v>756000000</v>
      </c>
      <c r="G87" s="49">
        <v>0</v>
      </c>
      <c r="H87" s="49">
        <v>0</v>
      </c>
      <c r="I87" s="26">
        <v>0</v>
      </c>
      <c r="J87" s="35"/>
      <c r="K87" s="43" t="s">
        <v>421</v>
      </c>
      <c r="L87" s="37" t="s">
        <v>422</v>
      </c>
      <c r="M87" s="39">
        <f>+'[15]19'!$Q$17</f>
        <v>0</v>
      </c>
      <c r="N87" s="39">
        <f>IF(K87=[12]Hoja1!$G$33,[12]Hoja1!$E$33,"OJO")</f>
        <v>0</v>
      </c>
      <c r="O87" s="38"/>
      <c r="P87" s="38"/>
    </row>
    <row r="88" spans="1:16" ht="39.950000000000003" hidden="1" customHeight="1" x14ac:dyDescent="0.25">
      <c r="A88">
        <v>29</v>
      </c>
      <c r="B88" s="4">
        <v>2012170010020</v>
      </c>
      <c r="C88" s="5" t="s">
        <v>167</v>
      </c>
      <c r="D88" s="55" t="s">
        <v>168</v>
      </c>
      <c r="E88" s="172"/>
      <c r="F88" s="49">
        <v>80000000</v>
      </c>
      <c r="G88" s="49">
        <v>77144137</v>
      </c>
      <c r="H88" s="49">
        <v>33503161</v>
      </c>
      <c r="I88" s="26">
        <f t="shared" si="5"/>
        <v>0.43429302994211988</v>
      </c>
      <c r="J88" s="35"/>
      <c r="K88" s="43" t="s">
        <v>447</v>
      </c>
      <c r="L88" s="37" t="s">
        <v>448</v>
      </c>
      <c r="M88" s="39">
        <f>+'[15]20'!$P$14</f>
        <v>20000000</v>
      </c>
      <c r="N88" s="39">
        <f>IF(K88=[12]Hoja1!$G$36,[12]Hoja1!$E$36,"OJO")</f>
        <v>28543</v>
      </c>
      <c r="O88" s="38"/>
      <c r="P88" s="38"/>
    </row>
    <row r="89" spans="1:16" ht="39.950000000000003" hidden="1" customHeight="1" x14ac:dyDescent="0.25">
      <c r="A89">
        <v>29</v>
      </c>
      <c r="B89" s="56">
        <v>2012170010022</v>
      </c>
      <c r="C89" s="57" t="s">
        <v>169</v>
      </c>
      <c r="D89" s="54" t="s">
        <v>170</v>
      </c>
      <c r="E89" s="172"/>
      <c r="F89" s="49">
        <v>80000000</v>
      </c>
      <c r="G89" s="49">
        <v>80000000</v>
      </c>
      <c r="H89" s="49">
        <v>20000000</v>
      </c>
      <c r="I89" s="26">
        <f t="shared" si="5"/>
        <v>0.25</v>
      </c>
      <c r="J89" s="35"/>
      <c r="K89" s="43" t="s">
        <v>423</v>
      </c>
      <c r="L89" s="37" t="s">
        <v>424</v>
      </c>
      <c r="M89" s="39">
        <f>+'[15]22'!$P$14</f>
        <v>0</v>
      </c>
      <c r="N89" s="39">
        <f>IF(K89=[12]Hoja1!$G$37,[12]Hoja1!$E$37,"OJO")</f>
        <v>105</v>
      </c>
      <c r="O89" s="38"/>
      <c r="P89" s="38"/>
    </row>
    <row r="90" spans="1:16" ht="39.950000000000003" hidden="1" customHeight="1" x14ac:dyDescent="0.25">
      <c r="A90">
        <v>29</v>
      </c>
      <c r="B90" s="4">
        <v>2012170010023</v>
      </c>
      <c r="C90" s="5" t="s">
        <v>171</v>
      </c>
      <c r="D90" s="55" t="s">
        <v>172</v>
      </c>
      <c r="E90" s="172"/>
      <c r="F90" s="49">
        <v>50000000</v>
      </c>
      <c r="G90" s="49">
        <v>0</v>
      </c>
      <c r="H90" s="49">
        <v>0</v>
      </c>
      <c r="I90" s="26">
        <v>0</v>
      </c>
      <c r="J90" s="35"/>
      <c r="K90" s="43" t="s">
        <v>425</v>
      </c>
      <c r="L90" s="37" t="s">
        <v>426</v>
      </c>
      <c r="M90" s="39">
        <f>+'[15]23'!$P$14</f>
        <v>0</v>
      </c>
      <c r="N90" s="39" t="str">
        <f>IF(K90=[12]Hoja1!$G$37,[12]Hoja1!$E$37,"OJO")</f>
        <v>OJO</v>
      </c>
      <c r="O90" s="38"/>
      <c r="P90" s="38"/>
    </row>
    <row r="91" spans="1:16" ht="39.950000000000003" hidden="1" customHeight="1" x14ac:dyDescent="0.25">
      <c r="A91">
        <v>29</v>
      </c>
      <c r="B91" s="4">
        <v>2012170010028</v>
      </c>
      <c r="C91" s="65" t="s">
        <v>508</v>
      </c>
      <c r="D91" s="58" t="s">
        <v>509</v>
      </c>
      <c r="E91" s="172"/>
      <c r="F91" s="59">
        <v>100000000</v>
      </c>
      <c r="G91" s="59">
        <v>0</v>
      </c>
      <c r="H91" s="59">
        <v>0</v>
      </c>
      <c r="I91" s="26">
        <v>0</v>
      </c>
      <c r="J91" s="35"/>
      <c r="K91" s="43"/>
      <c r="L91" s="37"/>
      <c r="M91" s="39"/>
      <c r="N91" s="39"/>
      <c r="O91" s="38"/>
      <c r="P91" s="38"/>
    </row>
    <row r="92" spans="1:16" ht="39.950000000000003" hidden="1" customHeight="1" x14ac:dyDescent="0.25">
      <c r="A92">
        <v>29</v>
      </c>
      <c r="B92" s="4">
        <v>2012170010029</v>
      </c>
      <c r="C92" s="5" t="s">
        <v>173</v>
      </c>
      <c r="D92" s="55" t="s">
        <v>174</v>
      </c>
      <c r="E92" s="172"/>
      <c r="F92" s="49">
        <v>1435237657</v>
      </c>
      <c r="G92" s="49">
        <v>694760500</v>
      </c>
      <c r="H92" s="49">
        <v>429303859</v>
      </c>
      <c r="I92" s="26">
        <f t="shared" ref="I92:I108" si="6">+H92/G92</f>
        <v>0.61791633087949016</v>
      </c>
      <c r="J92" s="35"/>
      <c r="K92" s="43" t="s">
        <v>427</v>
      </c>
      <c r="L92" s="37" t="s">
        <v>428</v>
      </c>
      <c r="M92" s="39">
        <f>+'[15]29'!$P$14</f>
        <v>300000000</v>
      </c>
      <c r="N92" s="39">
        <f>IF(K92=[12]Hoja1!$G$44,[12]Hoja1!$E$44,"OJO")</f>
        <v>350</v>
      </c>
      <c r="O92" s="38"/>
      <c r="P92" s="38"/>
    </row>
    <row r="93" spans="1:16" ht="39.950000000000003" hidden="1" customHeight="1" x14ac:dyDescent="0.25">
      <c r="A93">
        <v>29</v>
      </c>
      <c r="B93" s="4">
        <v>2012170010030</v>
      </c>
      <c r="C93" s="5" t="s">
        <v>175</v>
      </c>
      <c r="D93" s="55" t="s">
        <v>176</v>
      </c>
      <c r="E93" s="172"/>
      <c r="F93" s="49">
        <v>3348887865</v>
      </c>
      <c r="G93" s="49">
        <v>1016975000</v>
      </c>
      <c r="H93" s="49">
        <v>300038400</v>
      </c>
      <c r="I93" s="26">
        <f t="shared" si="6"/>
        <v>0.29503026131419158</v>
      </c>
      <c r="J93" s="35"/>
      <c r="K93" s="43" t="s">
        <v>427</v>
      </c>
      <c r="L93" s="37" t="s">
        <v>428</v>
      </c>
      <c r="M93" s="39">
        <f>+'[15]30'!$P$16</f>
        <v>208811429</v>
      </c>
      <c r="N93" s="39">
        <f>IF(K93=[12]Hoja1!$G$44,[12]Hoja1!$E$44,"OJO")</f>
        <v>350</v>
      </c>
      <c r="O93" s="38"/>
      <c r="P93" s="38"/>
    </row>
    <row r="94" spans="1:16" ht="39.950000000000003" hidden="1" customHeight="1" x14ac:dyDescent="0.25">
      <c r="A94">
        <v>29</v>
      </c>
      <c r="B94" s="56">
        <v>2012170010031</v>
      </c>
      <c r="C94" s="57" t="s">
        <v>177</v>
      </c>
      <c r="D94" s="54" t="s">
        <v>178</v>
      </c>
      <c r="E94" s="172"/>
      <c r="F94" s="49">
        <v>500000000</v>
      </c>
      <c r="G94" s="49">
        <v>385731220</v>
      </c>
      <c r="H94" s="49">
        <v>44797000</v>
      </c>
      <c r="I94" s="26">
        <f t="shared" si="6"/>
        <v>0.11613527160181641</v>
      </c>
      <c r="J94" s="35"/>
      <c r="K94" s="43" t="s">
        <v>429</v>
      </c>
      <c r="L94" s="37" t="s">
        <v>430</v>
      </c>
      <c r="M94" s="39">
        <f>+'[15]31'!$P$14</f>
        <v>200000000</v>
      </c>
      <c r="N94" s="39">
        <f>IF(K94=[12]Hoja1!$G$45,[12]Hoja1!$E$45,"OJO")</f>
        <v>0</v>
      </c>
      <c r="O94" s="38"/>
      <c r="P94" s="38"/>
    </row>
    <row r="95" spans="1:16" ht="39.950000000000003" hidden="1" customHeight="1" x14ac:dyDescent="0.25">
      <c r="A95">
        <v>29</v>
      </c>
      <c r="B95" s="56">
        <v>2012170010032</v>
      </c>
      <c r="C95" s="57" t="s">
        <v>179</v>
      </c>
      <c r="D95" s="54" t="s">
        <v>180</v>
      </c>
      <c r="E95" s="172"/>
      <c r="F95" s="49">
        <v>355000000</v>
      </c>
      <c r="G95" s="49">
        <v>172599007</v>
      </c>
      <c r="H95" s="49">
        <v>67650294</v>
      </c>
      <c r="I95" s="26">
        <f t="shared" si="6"/>
        <v>0.39195065589224393</v>
      </c>
      <c r="J95" s="35"/>
      <c r="K95" s="43" t="s">
        <v>431</v>
      </c>
      <c r="L95" s="37" t="s">
        <v>432</v>
      </c>
      <c r="M95" s="39">
        <f>+'[15]32'!$P$20</f>
        <v>15000000</v>
      </c>
      <c r="N95" s="39">
        <f>IF(K95=[12]Hoja1!$G$47,[12]Hoja1!$E$47,"OJO")</f>
        <v>0</v>
      </c>
      <c r="O95" s="38"/>
      <c r="P95" s="38"/>
    </row>
    <row r="96" spans="1:16" ht="39.950000000000003" hidden="1" customHeight="1" x14ac:dyDescent="0.25">
      <c r="A96">
        <v>29</v>
      </c>
      <c r="B96" s="4">
        <v>2012170010144</v>
      </c>
      <c r="C96" s="5">
        <v>144</v>
      </c>
      <c r="D96" s="55" t="s">
        <v>181</v>
      </c>
      <c r="E96" s="172"/>
      <c r="F96" s="49">
        <v>33000000</v>
      </c>
      <c r="G96" s="49">
        <v>28050000</v>
      </c>
      <c r="H96" s="49">
        <v>6000000</v>
      </c>
      <c r="I96" s="26">
        <f t="shared" si="6"/>
        <v>0.21390374331550802</v>
      </c>
      <c r="J96" s="35"/>
      <c r="K96" s="43" t="s">
        <v>449</v>
      </c>
      <c r="L96" s="37" t="s">
        <v>450</v>
      </c>
      <c r="M96" s="40"/>
      <c r="N96" s="39">
        <f>IF(K96=[12]Hoja1!$G$263,[12]Hoja1!$E$263,"OJO")</f>
        <v>0</v>
      </c>
      <c r="O96" s="38"/>
      <c r="P96" s="38"/>
    </row>
    <row r="97" spans="1:16" ht="39.950000000000003" hidden="1" customHeight="1" x14ac:dyDescent="0.25">
      <c r="A97">
        <v>29</v>
      </c>
      <c r="B97" s="4">
        <v>2012170010007</v>
      </c>
      <c r="C97" s="5" t="s">
        <v>99</v>
      </c>
      <c r="D97" s="55" t="s">
        <v>100</v>
      </c>
      <c r="E97" s="172"/>
      <c r="F97" s="49">
        <v>226000000</v>
      </c>
      <c r="G97" s="49">
        <v>139140101</v>
      </c>
      <c r="H97" s="49">
        <v>9764217</v>
      </c>
      <c r="I97" s="26">
        <f t="shared" si="6"/>
        <v>7.0175434183420635E-2</v>
      </c>
      <c r="J97" s="35"/>
      <c r="K97" s="43" t="s">
        <v>365</v>
      </c>
      <c r="L97" s="37" t="s">
        <v>366</v>
      </c>
      <c r="M97" s="39">
        <f>+'[15]07(2)'!$P$23</f>
        <v>302500000</v>
      </c>
      <c r="N97" s="39">
        <f>IF(K97=[12]Hoja1!$G$293,[12]Hoja1!$E$293,"OJO")</f>
        <v>0</v>
      </c>
      <c r="O97" s="38"/>
      <c r="P97" s="38"/>
    </row>
    <row r="98" spans="1:16" ht="39.950000000000003" hidden="1" customHeight="1" x14ac:dyDescent="0.25">
      <c r="A98">
        <v>29</v>
      </c>
      <c r="B98" s="52">
        <v>2012170010113</v>
      </c>
      <c r="C98" s="52" t="s">
        <v>251</v>
      </c>
      <c r="D98" s="54" t="s">
        <v>252</v>
      </c>
      <c r="E98" s="172"/>
      <c r="F98" s="49">
        <v>250000000</v>
      </c>
      <c r="G98" s="49">
        <v>212500000</v>
      </c>
      <c r="H98" s="49">
        <v>145507490</v>
      </c>
      <c r="I98" s="26">
        <f t="shared" si="6"/>
        <v>0.68474112941176468</v>
      </c>
      <c r="J98" s="35"/>
      <c r="K98" s="43" t="s">
        <v>451</v>
      </c>
      <c r="L98" s="37" t="s">
        <v>452</v>
      </c>
      <c r="M98" s="40"/>
      <c r="N98" s="39">
        <f>IF(K98=[12]Hoja1!$G$246,[12]Hoja1!$E$246,"OJO")</f>
        <v>10</v>
      </c>
      <c r="O98" s="38"/>
      <c r="P98" s="38"/>
    </row>
    <row r="99" spans="1:16" ht="39.950000000000003" hidden="1" customHeight="1" x14ac:dyDescent="0.25">
      <c r="A99">
        <v>29</v>
      </c>
      <c r="B99" s="53">
        <v>2012170010112</v>
      </c>
      <c r="C99" s="53" t="s">
        <v>253</v>
      </c>
      <c r="D99" s="55" t="s">
        <v>254</v>
      </c>
      <c r="E99" s="172"/>
      <c r="F99" s="49">
        <v>528118699</v>
      </c>
      <c r="G99" s="49">
        <v>366991364</v>
      </c>
      <c r="H99" s="49">
        <v>342991364</v>
      </c>
      <c r="I99" s="26">
        <f t="shared" si="6"/>
        <v>0.93460336576203462</v>
      </c>
      <c r="J99" s="35"/>
      <c r="K99" s="43" t="s">
        <v>435</v>
      </c>
      <c r="L99" s="37" t="s">
        <v>436</v>
      </c>
      <c r="M99" s="40"/>
      <c r="N99" s="39">
        <f>IF(K99=[12]Hoja1!$G$249,[12]Hoja1!$E$249,"OJO")</f>
        <v>0</v>
      </c>
      <c r="O99" s="38"/>
      <c r="P99" s="38"/>
    </row>
    <row r="100" spans="1:16" ht="39.950000000000003" hidden="1" customHeight="1" x14ac:dyDescent="0.25">
      <c r="A100">
        <v>29</v>
      </c>
      <c r="B100" s="53">
        <v>2012170010109</v>
      </c>
      <c r="C100" s="53" t="s">
        <v>255</v>
      </c>
      <c r="D100" s="55" t="s">
        <v>256</v>
      </c>
      <c r="E100" s="172"/>
      <c r="F100" s="49">
        <v>15000000</v>
      </c>
      <c r="G100" s="49">
        <v>12750000</v>
      </c>
      <c r="H100" s="49">
        <v>12750000</v>
      </c>
      <c r="I100" s="26">
        <f t="shared" si="6"/>
        <v>1</v>
      </c>
      <c r="J100" s="35"/>
      <c r="K100" s="43" t="s">
        <v>437</v>
      </c>
      <c r="L100" s="37" t="s">
        <v>438</v>
      </c>
      <c r="M100" s="40"/>
      <c r="N100" s="39">
        <f>IF(K100=[12]Hoja1!$G$251,[12]Hoja1!$E$251,"OJO")</f>
        <v>0</v>
      </c>
      <c r="O100" s="38"/>
      <c r="P100" s="38"/>
    </row>
    <row r="101" spans="1:16" ht="39.950000000000003" hidden="1" customHeight="1" x14ac:dyDescent="0.25">
      <c r="A101">
        <v>29</v>
      </c>
      <c r="B101" s="52">
        <v>2012170010110</v>
      </c>
      <c r="C101" s="52" t="s">
        <v>257</v>
      </c>
      <c r="D101" s="54" t="s">
        <v>258</v>
      </c>
      <c r="E101" s="172"/>
      <c r="F101" s="49">
        <v>1440000000</v>
      </c>
      <c r="G101" s="49">
        <v>1224000000</v>
      </c>
      <c r="H101" s="49">
        <v>580000000</v>
      </c>
      <c r="I101" s="26">
        <f t="shared" si="6"/>
        <v>0.47385620915032678</v>
      </c>
      <c r="J101" s="35"/>
      <c r="K101" s="43" t="s">
        <v>437</v>
      </c>
      <c r="L101" s="37" t="s">
        <v>438</v>
      </c>
      <c r="M101" s="40"/>
      <c r="N101" s="39">
        <f>IF(K101=[12]Hoja1!$G$251,[12]Hoja1!$E$251,"OJO")</f>
        <v>0</v>
      </c>
      <c r="O101" s="38"/>
      <c r="P101" s="38"/>
    </row>
    <row r="102" spans="1:16" ht="39.950000000000003" hidden="1" customHeight="1" x14ac:dyDescent="0.25">
      <c r="A102">
        <v>29</v>
      </c>
      <c r="B102" s="53">
        <v>2012170010107</v>
      </c>
      <c r="C102" s="53" t="s">
        <v>259</v>
      </c>
      <c r="D102" s="55" t="s">
        <v>260</v>
      </c>
      <c r="E102" s="172"/>
      <c r="F102" s="49">
        <v>15000000</v>
      </c>
      <c r="G102" s="49">
        <v>12750000</v>
      </c>
      <c r="H102" s="49">
        <v>0</v>
      </c>
      <c r="I102" s="26">
        <f t="shared" si="6"/>
        <v>0</v>
      </c>
      <c r="J102" s="35"/>
      <c r="K102" s="43" t="s">
        <v>437</v>
      </c>
      <c r="L102" s="37" t="s">
        <v>438</v>
      </c>
      <c r="M102" s="40"/>
      <c r="N102" s="39">
        <f>IF(K102=[12]Hoja1!$G$251,[12]Hoja1!$E$251,"OJO")</f>
        <v>0</v>
      </c>
      <c r="O102" s="38"/>
      <c r="P102" s="38"/>
    </row>
    <row r="103" spans="1:16" ht="39.950000000000003" hidden="1" customHeight="1" x14ac:dyDescent="0.25">
      <c r="A103">
        <v>29</v>
      </c>
      <c r="B103" s="52">
        <v>2012170010115</v>
      </c>
      <c r="C103" s="52" t="s">
        <v>261</v>
      </c>
      <c r="D103" s="54" t="s">
        <v>262</v>
      </c>
      <c r="E103" s="172"/>
      <c r="F103" s="49">
        <v>875000000</v>
      </c>
      <c r="G103" s="49">
        <v>698750000</v>
      </c>
      <c r="H103" s="49">
        <v>464826086</v>
      </c>
      <c r="I103" s="26">
        <f t="shared" si="6"/>
        <v>0.66522516779964225</v>
      </c>
      <c r="J103" s="35"/>
      <c r="K103" s="43" t="s">
        <v>439</v>
      </c>
      <c r="L103" s="37" t="s">
        <v>440</v>
      </c>
      <c r="M103" s="40"/>
      <c r="N103" s="39">
        <f>IF(K103=[12]Hoja1!$G$253,[12]Hoja1!$E$253,"OJO")</f>
        <v>0</v>
      </c>
      <c r="O103" s="38"/>
      <c r="P103" s="38"/>
    </row>
    <row r="104" spans="1:16" ht="39.950000000000003" hidden="1" customHeight="1" x14ac:dyDescent="0.25">
      <c r="A104">
        <v>29</v>
      </c>
      <c r="B104" s="53">
        <v>2012170010111</v>
      </c>
      <c r="C104" s="53" t="s">
        <v>263</v>
      </c>
      <c r="D104" s="55" t="s">
        <v>264</v>
      </c>
      <c r="E104" s="172"/>
      <c r="F104" s="49">
        <v>25000000</v>
      </c>
      <c r="G104" s="49">
        <v>21250000</v>
      </c>
      <c r="H104" s="49">
        <v>14112000</v>
      </c>
      <c r="I104" s="26">
        <f t="shared" si="6"/>
        <v>0.66409411764705883</v>
      </c>
      <c r="J104" s="35"/>
      <c r="K104" s="43" t="s">
        <v>441</v>
      </c>
      <c r="L104" s="37" t="s">
        <v>442</v>
      </c>
      <c r="M104" s="40"/>
      <c r="N104" s="39">
        <f>IF(K104=[12]Hoja1!$G$261,[12]Hoja1!$E$261,"OJO")</f>
        <v>4</v>
      </c>
      <c r="O104" s="38"/>
      <c r="P104" s="38"/>
    </row>
    <row r="105" spans="1:16" ht="39.950000000000003" hidden="1" customHeight="1" x14ac:dyDescent="0.25">
      <c r="A105">
        <v>29</v>
      </c>
      <c r="B105" s="52">
        <v>2012170010114</v>
      </c>
      <c r="C105" s="52" t="s">
        <v>265</v>
      </c>
      <c r="D105" s="54" t="s">
        <v>266</v>
      </c>
      <c r="E105" s="172"/>
      <c r="F105" s="49">
        <v>300000000</v>
      </c>
      <c r="G105" s="49">
        <v>300000000</v>
      </c>
      <c r="H105" s="49">
        <v>139102000</v>
      </c>
      <c r="I105" s="26">
        <f t="shared" si="6"/>
        <v>0.46367333333333333</v>
      </c>
      <c r="J105" s="35"/>
      <c r="K105" s="43" t="s">
        <v>443</v>
      </c>
      <c r="L105" s="37" t="s">
        <v>444</v>
      </c>
      <c r="M105" s="40"/>
      <c r="N105" s="39">
        <f>IF(K105=[12]Hoja1!$G$267,[12]Hoja1!$E$267,"OJO")</f>
        <v>1</v>
      </c>
      <c r="O105" s="38"/>
      <c r="P105" s="38"/>
    </row>
    <row r="106" spans="1:16" ht="39.950000000000003" hidden="1" customHeight="1" x14ac:dyDescent="0.25">
      <c r="A106">
        <v>29</v>
      </c>
      <c r="B106" s="52">
        <v>2012170010108</v>
      </c>
      <c r="C106" s="52" t="s">
        <v>267</v>
      </c>
      <c r="D106" s="54" t="s">
        <v>268</v>
      </c>
      <c r="E106" s="172"/>
      <c r="F106" s="49">
        <v>1655000000</v>
      </c>
      <c r="G106" s="49">
        <v>1406750000</v>
      </c>
      <c r="H106" s="49">
        <v>1234270000</v>
      </c>
      <c r="I106" s="26">
        <f t="shared" si="6"/>
        <v>0.87739114981339972</v>
      </c>
      <c r="J106" s="35"/>
      <c r="K106" s="43" t="s">
        <v>445</v>
      </c>
      <c r="L106" s="37" t="s">
        <v>446</v>
      </c>
      <c r="M106" s="40"/>
      <c r="N106" s="39">
        <f>IF(K106=[12]Hoja1!$G$278,[12]Hoja1!$E$278,"OJO")</f>
        <v>2777</v>
      </c>
      <c r="O106" s="38"/>
      <c r="P106" s="38"/>
    </row>
    <row r="107" spans="1:16" ht="39.950000000000003" hidden="1" customHeight="1" x14ac:dyDescent="0.25">
      <c r="A107">
        <v>29</v>
      </c>
      <c r="B107" s="52">
        <v>2012170010116</v>
      </c>
      <c r="C107" s="52" t="s">
        <v>269</v>
      </c>
      <c r="D107" s="54" t="s">
        <v>270</v>
      </c>
      <c r="E107" s="172"/>
      <c r="F107" s="49">
        <v>624000000</v>
      </c>
      <c r="G107" s="49">
        <v>519400000</v>
      </c>
      <c r="H107" s="49">
        <v>250054540</v>
      </c>
      <c r="I107" s="26">
        <f t="shared" si="6"/>
        <v>0.48142961108971893</v>
      </c>
      <c r="J107" s="35"/>
      <c r="K107" s="43" t="s">
        <v>453</v>
      </c>
      <c r="L107" s="37" t="s">
        <v>454</v>
      </c>
      <c r="M107" s="40"/>
      <c r="N107" s="39">
        <f>IF(K107=[12]Hoja1!$G$276,[12]Hoja1!$E$276,"OJO")</f>
        <v>231601</v>
      </c>
      <c r="O107" s="38"/>
      <c r="P107" s="38"/>
    </row>
    <row r="108" spans="1:16" ht="39.950000000000003" hidden="1" customHeight="1" x14ac:dyDescent="0.25">
      <c r="A108">
        <v>29</v>
      </c>
      <c r="B108" s="4">
        <v>2012170010159</v>
      </c>
      <c r="C108" s="5" t="s">
        <v>182</v>
      </c>
      <c r="D108" s="55" t="s">
        <v>183</v>
      </c>
      <c r="E108" s="172"/>
      <c r="F108" s="49">
        <v>100000000</v>
      </c>
      <c r="G108" s="49">
        <v>65975204</v>
      </c>
      <c r="H108" s="49">
        <v>65975204</v>
      </c>
      <c r="I108" s="26">
        <f t="shared" si="6"/>
        <v>1</v>
      </c>
      <c r="J108" s="35"/>
      <c r="K108" s="43" t="s">
        <v>433</v>
      </c>
      <c r="L108" s="37" t="s">
        <v>434</v>
      </c>
      <c r="M108" s="39">
        <f>+'[15]159'!$P$13</f>
        <v>25000000</v>
      </c>
      <c r="N108" s="39">
        <f>IF(K108=[12]Hoja1!$G$49,[12]Hoja1!$E$49,"OJO")</f>
        <v>100</v>
      </c>
      <c r="O108" s="38"/>
      <c r="P108" s="38"/>
    </row>
    <row r="109" spans="1:16" ht="39.950000000000003" hidden="1" customHeight="1" x14ac:dyDescent="0.25">
      <c r="A109">
        <v>29</v>
      </c>
      <c r="B109" s="4">
        <v>2012170010200</v>
      </c>
      <c r="C109" s="5">
        <v>200</v>
      </c>
      <c r="D109" s="55" t="s">
        <v>184</v>
      </c>
      <c r="E109" s="172"/>
      <c r="F109" s="49">
        <v>386576598</v>
      </c>
      <c r="G109" s="49">
        <v>0</v>
      </c>
      <c r="H109" s="49">
        <v>0</v>
      </c>
      <c r="I109" s="26">
        <v>0</v>
      </c>
      <c r="J109" s="38"/>
      <c r="K109" s="43">
        <v>0</v>
      </c>
      <c r="L109" s="37">
        <v>0</v>
      </c>
      <c r="M109" s="40"/>
      <c r="N109" s="39" t="str">
        <f>IF(K109=[12]Hoja1!$G$49,[12]Hoja1!$E$49,"OJO")</f>
        <v>OJO</v>
      </c>
      <c r="O109" s="38"/>
      <c r="P109" s="38"/>
    </row>
    <row r="110" spans="1:16" ht="39.950000000000003" hidden="1" customHeight="1" x14ac:dyDescent="0.25">
      <c r="A110">
        <v>33</v>
      </c>
      <c r="B110" s="4">
        <v>2012170010045</v>
      </c>
      <c r="C110" s="5" t="s">
        <v>185</v>
      </c>
      <c r="D110" s="55" t="s">
        <v>186</v>
      </c>
      <c r="E110" s="173" t="s">
        <v>187</v>
      </c>
      <c r="F110" s="49">
        <v>625843694</v>
      </c>
      <c r="G110" s="49">
        <v>311075993</v>
      </c>
      <c r="H110" s="49">
        <v>80799863</v>
      </c>
      <c r="I110" s="26">
        <f t="shared" ref="I110:I124" si="7">+H110/G110</f>
        <v>0.25974316507285089</v>
      </c>
      <c r="J110" s="35"/>
      <c r="K110" s="43" t="s">
        <v>455</v>
      </c>
      <c r="L110" s="37" t="s">
        <v>456</v>
      </c>
      <c r="M110" s="39">
        <f>+'[16]045'!$P$35</f>
        <v>148526758.375</v>
      </c>
      <c r="N110" s="39">
        <f>IF(K110=[12]Hoja1!$G$631,[12]Hoja1!$E$631,"OJO")</f>
        <v>100</v>
      </c>
      <c r="O110" s="38"/>
      <c r="P110" s="38"/>
    </row>
    <row r="111" spans="1:16" ht="39.950000000000003" hidden="1" customHeight="1" x14ac:dyDescent="0.25">
      <c r="A111">
        <v>33</v>
      </c>
      <c r="B111" s="4">
        <v>2012170010040</v>
      </c>
      <c r="C111" s="5" t="s">
        <v>188</v>
      </c>
      <c r="D111" s="55" t="s">
        <v>189</v>
      </c>
      <c r="E111" s="173"/>
      <c r="F111" s="49">
        <v>255519000</v>
      </c>
      <c r="G111" s="49">
        <v>0</v>
      </c>
      <c r="H111" s="49">
        <v>0</v>
      </c>
      <c r="I111" s="26">
        <v>0</v>
      </c>
      <c r="J111" s="35"/>
      <c r="K111" s="43" t="s">
        <v>457</v>
      </c>
      <c r="L111" s="37" t="s">
        <v>458</v>
      </c>
      <c r="M111" s="39">
        <f>+'[16]040'!$P$12</f>
        <v>75000000</v>
      </c>
      <c r="N111" s="39">
        <f>IF(K111=[12]Hoja1!$G$622,[12]Hoja1!$E$622,"OJO")</f>
        <v>2</v>
      </c>
      <c r="O111" s="38"/>
      <c r="P111" s="38"/>
    </row>
    <row r="112" spans="1:16" ht="39.950000000000003" hidden="1" customHeight="1" x14ac:dyDescent="0.25">
      <c r="A112">
        <v>33</v>
      </c>
      <c r="B112" s="4">
        <v>2012170010038</v>
      </c>
      <c r="C112" s="5" t="s">
        <v>190</v>
      </c>
      <c r="D112" s="55" t="s">
        <v>191</v>
      </c>
      <c r="E112" s="173"/>
      <c r="F112" s="49">
        <v>874731818</v>
      </c>
      <c r="G112" s="49">
        <v>70000000</v>
      </c>
      <c r="H112" s="49">
        <v>0</v>
      </c>
      <c r="I112" s="26">
        <f t="shared" si="7"/>
        <v>0</v>
      </c>
      <c r="J112" s="35"/>
      <c r="K112" s="43" t="s">
        <v>459</v>
      </c>
      <c r="L112" s="37" t="s">
        <v>460</v>
      </c>
      <c r="M112" s="39">
        <f>+'[16]038'!$P$15</f>
        <v>162500000</v>
      </c>
      <c r="N112" s="39">
        <f>IF(K112=[12]Hoja1!$G$637,[12]Hoja1!$E$637,"OJO")</f>
        <v>100</v>
      </c>
      <c r="O112" s="38"/>
      <c r="P112" s="38"/>
    </row>
    <row r="113" spans="1:16" ht="39.950000000000003" hidden="1" customHeight="1" x14ac:dyDescent="0.25">
      <c r="A113">
        <v>33</v>
      </c>
      <c r="B113" s="4">
        <v>2012170010039</v>
      </c>
      <c r="C113" s="5" t="s">
        <v>192</v>
      </c>
      <c r="D113" s="55" t="s">
        <v>193</v>
      </c>
      <c r="E113" s="173"/>
      <c r="F113" s="49">
        <v>8000000</v>
      </c>
      <c r="G113" s="49">
        <v>6800000</v>
      </c>
      <c r="H113" s="49">
        <v>0</v>
      </c>
      <c r="I113" s="26">
        <f t="shared" si="7"/>
        <v>0</v>
      </c>
      <c r="J113" s="35"/>
      <c r="K113" s="43" t="s">
        <v>461</v>
      </c>
      <c r="L113" s="37" t="s">
        <v>462</v>
      </c>
      <c r="M113" s="39">
        <f>+'[16]039'!$P$12</f>
        <v>0</v>
      </c>
      <c r="N113" s="39">
        <f>IF(K113=[12]Hoja1!$G$641,[12]Hoja1!$E$641,"OJO")</f>
        <v>4</v>
      </c>
      <c r="O113" s="38"/>
      <c r="P113" s="38"/>
    </row>
    <row r="114" spans="1:16" ht="39.950000000000003" hidden="1" customHeight="1" x14ac:dyDescent="0.25">
      <c r="A114">
        <v>33</v>
      </c>
      <c r="B114" s="56">
        <v>2012170010044</v>
      </c>
      <c r="C114" s="57" t="s">
        <v>194</v>
      </c>
      <c r="D114" s="54" t="s">
        <v>195</v>
      </c>
      <c r="E114" s="173"/>
      <c r="F114" s="49">
        <v>316481000</v>
      </c>
      <c r="G114" s="49">
        <v>64559376</v>
      </c>
      <c r="H114" s="49">
        <v>32085288</v>
      </c>
      <c r="I114" s="26">
        <f t="shared" si="7"/>
        <v>0.49698881847928644</v>
      </c>
      <c r="J114" s="35"/>
      <c r="K114" s="43" t="s">
        <v>463</v>
      </c>
      <c r="L114" s="37" t="s">
        <v>464</v>
      </c>
      <c r="M114" s="39">
        <f>+'[16]044'!$P$16</f>
        <v>68000000</v>
      </c>
      <c r="N114" s="39">
        <f>IF(K114=[12]Hoja1!$G$624,[12]Hoja1!$E$624,"OJO")</f>
        <v>811320754716981</v>
      </c>
      <c r="O114" s="38"/>
      <c r="P114" s="38"/>
    </row>
    <row r="115" spans="1:16" ht="39" hidden="1" customHeight="1" x14ac:dyDescent="0.25">
      <c r="A115">
        <v>33</v>
      </c>
      <c r="B115" s="4">
        <v>2012170010047</v>
      </c>
      <c r="C115" s="5" t="s">
        <v>196</v>
      </c>
      <c r="D115" s="55" t="s">
        <v>197</v>
      </c>
      <c r="E115" s="173"/>
      <c r="F115" s="49">
        <v>1804780916</v>
      </c>
      <c r="G115" s="49">
        <v>1494289571</v>
      </c>
      <c r="H115" s="49">
        <v>599606000</v>
      </c>
      <c r="I115" s="26">
        <f t="shared" si="7"/>
        <v>0.40126492992836393</v>
      </c>
      <c r="J115" s="35"/>
      <c r="K115" s="43" t="s">
        <v>455</v>
      </c>
      <c r="L115" s="37" t="s">
        <v>456</v>
      </c>
      <c r="M115" s="39">
        <f>+'[16]47-Atenc. Emerg'!$P$19</f>
        <v>452289076.625</v>
      </c>
      <c r="N115" s="39">
        <f>IF(K115=[12]Hoja1!$G$631,[12]Hoja1!$E$631,"OJO")</f>
        <v>100</v>
      </c>
      <c r="O115" s="38"/>
      <c r="P115" s="38"/>
    </row>
    <row r="116" spans="1:16" ht="39.950000000000003" hidden="1" customHeight="1" x14ac:dyDescent="0.25">
      <c r="A116">
        <v>35</v>
      </c>
      <c r="B116" s="56">
        <v>2012170010011</v>
      </c>
      <c r="C116" s="57" t="s">
        <v>198</v>
      </c>
      <c r="D116" s="54" t="s">
        <v>199</v>
      </c>
      <c r="E116" s="170" t="s">
        <v>200</v>
      </c>
      <c r="F116" s="49">
        <v>160000000</v>
      </c>
      <c r="G116" s="49">
        <v>135500000</v>
      </c>
      <c r="H116" s="49">
        <v>20036656</v>
      </c>
      <c r="I116" s="26">
        <f t="shared" si="7"/>
        <v>0.147872</v>
      </c>
      <c r="J116" s="35"/>
      <c r="K116" s="43" t="s">
        <v>465</v>
      </c>
      <c r="L116" s="37" t="s">
        <v>466</v>
      </c>
      <c r="M116" s="39">
        <f>+'[17]PROYECTO 11'!$P$17</f>
        <v>20000000</v>
      </c>
      <c r="N116" s="39">
        <f>IF(K116=[12]Hoja1!$G$2,[12]Hoja1!$E$2,"OJO")</f>
        <v>0</v>
      </c>
      <c r="O116" s="38"/>
      <c r="P116" s="38"/>
    </row>
    <row r="117" spans="1:16" ht="39.950000000000003" hidden="1" customHeight="1" x14ac:dyDescent="0.25">
      <c r="A117">
        <v>35</v>
      </c>
      <c r="B117" s="56">
        <v>2012170010031</v>
      </c>
      <c r="C117" s="57" t="s">
        <v>177</v>
      </c>
      <c r="D117" s="54" t="s">
        <v>178</v>
      </c>
      <c r="E117" s="170"/>
      <c r="F117" s="49">
        <v>500000000</v>
      </c>
      <c r="G117" s="49">
        <v>385731211</v>
      </c>
      <c r="H117" s="49">
        <v>44797254</v>
      </c>
      <c r="I117" s="26">
        <f t="shared" si="7"/>
        <v>0.11613593280114426</v>
      </c>
      <c r="J117" s="35"/>
      <c r="K117" s="43" t="s">
        <v>429</v>
      </c>
      <c r="L117" s="37" t="s">
        <v>430</v>
      </c>
      <c r="M117" s="40"/>
      <c r="N117" s="39">
        <f>IF(K117=[12]Hoja1!$G$45,[12]Hoja1!$E$45,"OJO")</f>
        <v>0</v>
      </c>
      <c r="O117" s="38"/>
      <c r="P117" s="38"/>
    </row>
    <row r="118" spans="1:16" ht="39.950000000000003" hidden="1" customHeight="1" x14ac:dyDescent="0.25">
      <c r="A118">
        <v>35</v>
      </c>
      <c r="B118" s="56">
        <v>2012170010013</v>
      </c>
      <c r="C118" s="57" t="s">
        <v>201</v>
      </c>
      <c r="D118" s="54" t="s">
        <v>202</v>
      </c>
      <c r="E118" s="170"/>
      <c r="F118" s="49">
        <v>1143000000</v>
      </c>
      <c r="G118" s="49">
        <v>850414000</v>
      </c>
      <c r="H118" s="49">
        <v>62541667</v>
      </c>
      <c r="I118" s="26">
        <f t="shared" si="7"/>
        <v>7.3542612186535031E-2</v>
      </c>
      <c r="J118" s="35"/>
      <c r="K118" s="44" t="s">
        <v>467</v>
      </c>
      <c r="L118" s="37" t="s">
        <v>468</v>
      </c>
      <c r="M118" s="39">
        <f>+'[17]PROYECTO 13'!$P$41</f>
        <v>620000000</v>
      </c>
      <c r="N118" s="39" t="str">
        <f>IF(K118=[12]Hoja1!$G$6,[12]Hoja1!$E$6,"OJO")</f>
        <v>OJO</v>
      </c>
      <c r="O118" s="38"/>
      <c r="P118" s="38"/>
    </row>
    <row r="119" spans="1:16" ht="39.950000000000003" hidden="1" customHeight="1" x14ac:dyDescent="0.25">
      <c r="A119">
        <v>35</v>
      </c>
      <c r="B119" s="4">
        <v>2012170010012</v>
      </c>
      <c r="C119" s="5" t="s">
        <v>203</v>
      </c>
      <c r="D119" s="55" t="s">
        <v>204</v>
      </c>
      <c r="E119" s="170"/>
      <c r="F119" s="49">
        <v>125000000</v>
      </c>
      <c r="G119" s="49">
        <v>112500000</v>
      </c>
      <c r="H119" s="49">
        <v>3500000</v>
      </c>
      <c r="I119" s="26">
        <f t="shared" si="7"/>
        <v>3.111111111111111E-2</v>
      </c>
      <c r="J119" s="35"/>
      <c r="K119" s="43" t="s">
        <v>469</v>
      </c>
      <c r="L119" s="37" t="s">
        <v>470</v>
      </c>
      <c r="M119" s="39">
        <f>+'[17]PROYECTO 12'!$P$56</f>
        <v>22500000</v>
      </c>
      <c r="N119" s="39">
        <f>IF(K119=[12]Hoja1!$G$22,[12]Hoja1!$E$22,"OJO")</f>
        <v>0</v>
      </c>
      <c r="O119" s="38"/>
      <c r="P119" s="38"/>
    </row>
    <row r="120" spans="1:16" ht="39.950000000000003" hidden="1" customHeight="1" x14ac:dyDescent="0.25">
      <c r="A120">
        <v>36</v>
      </c>
      <c r="B120" s="33" t="s">
        <v>205</v>
      </c>
      <c r="C120" s="57" t="s">
        <v>206</v>
      </c>
      <c r="D120" s="54" t="s">
        <v>207</v>
      </c>
      <c r="E120" s="174" t="s">
        <v>208</v>
      </c>
      <c r="F120" s="49">
        <v>729587700</v>
      </c>
      <c r="G120" s="49">
        <v>546350000</v>
      </c>
      <c r="H120" s="49">
        <v>189249000</v>
      </c>
      <c r="I120" s="26">
        <f t="shared" si="7"/>
        <v>0.346387846618468</v>
      </c>
      <c r="J120" s="38"/>
      <c r="K120" s="43">
        <v>0</v>
      </c>
      <c r="L120" s="37">
        <v>0</v>
      </c>
      <c r="M120" s="39">
        <f>+'[18]033'!$P$25</f>
        <v>236000000</v>
      </c>
      <c r="N120" s="39" t="str">
        <f>IF(K120=[12]Hoja1!$G$22,[12]Hoja1!$E$22,"OJO")</f>
        <v>OJO</v>
      </c>
      <c r="O120" s="38"/>
      <c r="P120" s="38"/>
    </row>
    <row r="121" spans="1:16" ht="39.950000000000003" hidden="1" customHeight="1" x14ac:dyDescent="0.25">
      <c r="A121">
        <v>36</v>
      </c>
      <c r="B121" s="33" t="s">
        <v>209</v>
      </c>
      <c r="C121" s="57" t="s">
        <v>210</v>
      </c>
      <c r="D121" s="54" t="s">
        <v>211</v>
      </c>
      <c r="E121" s="174"/>
      <c r="F121" s="49">
        <v>604695291</v>
      </c>
      <c r="G121" s="49">
        <v>378187367</v>
      </c>
      <c r="H121" s="49">
        <v>129375404</v>
      </c>
      <c r="I121" s="26">
        <f t="shared" si="7"/>
        <v>0.34209340472232114</v>
      </c>
      <c r="J121" s="38"/>
      <c r="K121" s="43">
        <v>0</v>
      </c>
      <c r="L121" s="37">
        <v>0</v>
      </c>
      <c r="M121" s="39">
        <f>+'[18]034'!$P$20</f>
        <v>139783000</v>
      </c>
      <c r="N121" s="39" t="str">
        <f>IF(K121=[12]Hoja1!$G$22,[12]Hoja1!$E$22,"OJO")</f>
        <v>OJO</v>
      </c>
      <c r="O121" s="38"/>
      <c r="P121" s="38"/>
    </row>
    <row r="122" spans="1:16" ht="39.950000000000003" hidden="1" customHeight="1" x14ac:dyDescent="0.25">
      <c r="A122">
        <v>36</v>
      </c>
      <c r="B122" s="56">
        <v>2012170010037</v>
      </c>
      <c r="C122" s="57" t="s">
        <v>94</v>
      </c>
      <c r="D122" s="54" t="s">
        <v>95</v>
      </c>
      <c r="E122" s="174"/>
      <c r="F122" s="49">
        <v>653123738</v>
      </c>
      <c r="G122" s="49">
        <v>0</v>
      </c>
      <c r="H122" s="49">
        <v>0</v>
      </c>
      <c r="I122" s="26">
        <v>0</v>
      </c>
      <c r="J122" s="35"/>
      <c r="K122" s="43" t="s">
        <v>363</v>
      </c>
      <c r="L122" s="37" t="s">
        <v>364</v>
      </c>
      <c r="M122" s="39">
        <f>+'[18]037'!$P$19</f>
        <v>160000000</v>
      </c>
      <c r="N122" s="39">
        <f>IF(K122=[12]Hoja1!$G$289,[12]Hoja1!$E$289,"OJO")</f>
        <v>0</v>
      </c>
      <c r="O122" s="38"/>
      <c r="P122" s="38"/>
    </row>
    <row r="123" spans="1:16" ht="39.950000000000003" hidden="1" customHeight="1" x14ac:dyDescent="0.25">
      <c r="A123">
        <v>36</v>
      </c>
      <c r="B123" s="33" t="s">
        <v>212</v>
      </c>
      <c r="C123" s="57" t="s">
        <v>213</v>
      </c>
      <c r="D123" s="54" t="s">
        <v>214</v>
      </c>
      <c r="E123" s="174"/>
      <c r="F123" s="49">
        <v>1343000000</v>
      </c>
      <c r="G123" s="49">
        <v>790350000</v>
      </c>
      <c r="H123" s="49">
        <v>421350905</v>
      </c>
      <c r="I123" s="26">
        <f t="shared" si="7"/>
        <v>0.53311938381729618</v>
      </c>
      <c r="J123" s="38"/>
      <c r="K123" s="43">
        <v>0</v>
      </c>
      <c r="L123" s="37">
        <v>0</v>
      </c>
      <c r="M123" s="39">
        <f>+'[18]035'!$P$20</f>
        <v>595000000</v>
      </c>
      <c r="N123" s="39" t="str">
        <f>IF(K123=[12]Hoja1!$G$289,[12]Hoja1!$E$289,"OJO")</f>
        <v>OJO</v>
      </c>
      <c r="O123" s="38"/>
      <c r="P123" s="38"/>
    </row>
    <row r="124" spans="1:16" ht="39.950000000000003" hidden="1" customHeight="1" x14ac:dyDescent="0.25">
      <c r="A124">
        <v>36</v>
      </c>
      <c r="B124" s="13" t="s">
        <v>215</v>
      </c>
      <c r="C124" s="5" t="s">
        <v>216</v>
      </c>
      <c r="D124" s="55" t="s">
        <v>217</v>
      </c>
      <c r="E124" s="174"/>
      <c r="F124" s="49">
        <v>1130281030</v>
      </c>
      <c r="G124" s="49">
        <v>786351667</v>
      </c>
      <c r="H124" s="49">
        <v>320698146</v>
      </c>
      <c r="I124" s="26">
        <f t="shared" si="7"/>
        <v>0.4078304395582848</v>
      </c>
      <c r="J124" s="38"/>
      <c r="K124" s="43">
        <v>0</v>
      </c>
      <c r="L124" s="37">
        <v>0</v>
      </c>
      <c r="M124" s="39">
        <f>+'[18]036'!$P$21</f>
        <v>290000000</v>
      </c>
      <c r="N124" s="39" t="str">
        <f>IF(K124=[12]Hoja1!$G$289,[12]Hoja1!$E$289,"OJO")</f>
        <v>OJO</v>
      </c>
      <c r="O124" s="38"/>
      <c r="P124" s="38"/>
    </row>
    <row r="125" spans="1:16" ht="39.950000000000003" hidden="1" customHeight="1" x14ac:dyDescent="0.25">
      <c r="A125">
        <v>41</v>
      </c>
      <c r="B125" s="56">
        <v>2012170010058</v>
      </c>
      <c r="C125" s="52" t="s">
        <v>218</v>
      </c>
      <c r="D125" s="54" t="s">
        <v>219</v>
      </c>
      <c r="E125" s="170" t="s">
        <v>220</v>
      </c>
      <c r="F125" s="49">
        <v>71739735673</v>
      </c>
      <c r="G125" s="49">
        <v>28873872677</v>
      </c>
      <c r="H125" s="49">
        <v>28270789784</v>
      </c>
      <c r="I125" s="26">
        <f>+H125/G125</f>
        <v>0.97911319691173959</v>
      </c>
      <c r="J125" s="35"/>
      <c r="K125" s="43" t="s">
        <v>471</v>
      </c>
      <c r="L125" s="37" t="s">
        <v>472</v>
      </c>
      <c r="M125" s="39">
        <f>+'[19]2012170010058'!$P$37</f>
        <v>18127701125.5</v>
      </c>
      <c r="N125" s="39">
        <f>IF(K125=[12]Hoja1!$G$129,[12]Hoja1!$E$129,"OJO")</f>
        <v>970958562827449</v>
      </c>
      <c r="O125" s="38"/>
      <c r="P125" s="38"/>
    </row>
    <row r="126" spans="1:16" ht="39.950000000000003" customHeight="1" x14ac:dyDescent="0.25">
      <c r="A126">
        <v>42</v>
      </c>
      <c r="B126" s="56">
        <v>2012170010054</v>
      </c>
      <c r="C126" s="52" t="s">
        <v>221</v>
      </c>
      <c r="D126" s="52" t="s">
        <v>222</v>
      </c>
      <c r="E126" s="170"/>
      <c r="F126" s="49">
        <v>1342747439</v>
      </c>
      <c r="G126" s="49">
        <v>706514082</v>
      </c>
      <c r="H126" s="49">
        <v>84623578</v>
      </c>
      <c r="I126" s="26">
        <f t="shared" ref="I126:I148" si="8">+H126/G126</f>
        <v>0.11977620850874987</v>
      </c>
      <c r="J126" s="35"/>
      <c r="K126" s="43" t="s">
        <v>473</v>
      </c>
      <c r="L126" s="37" t="s">
        <v>474</v>
      </c>
      <c r="M126" s="39">
        <f>+'[19]2012170010054'!$P$77</f>
        <v>8888888.8888888881</v>
      </c>
      <c r="N126" s="39">
        <f>IF(K126=[12]Hoja1!$G$206,[12]Hoja1!$E$206,"OJO")</f>
        <v>100</v>
      </c>
      <c r="O126" s="38"/>
      <c r="P126" s="38"/>
    </row>
    <row r="127" spans="1:16" ht="39.950000000000003" customHeight="1" x14ac:dyDescent="0.25">
      <c r="A127">
        <v>42</v>
      </c>
      <c r="B127" s="56">
        <v>2012170010071</v>
      </c>
      <c r="C127" s="14" t="s">
        <v>223</v>
      </c>
      <c r="D127" s="54" t="s">
        <v>224</v>
      </c>
      <c r="E127" s="170"/>
      <c r="F127" s="49">
        <v>861690539</v>
      </c>
      <c r="G127" s="49">
        <v>827190539</v>
      </c>
      <c r="H127" s="49">
        <v>0</v>
      </c>
      <c r="I127" s="26">
        <f t="shared" si="8"/>
        <v>0</v>
      </c>
      <c r="J127" s="35"/>
      <c r="K127" s="43" t="s">
        <v>475</v>
      </c>
      <c r="L127" s="37" t="s">
        <v>476</v>
      </c>
      <c r="M127" s="39">
        <f>+'[19]2012170010071'!$P$12</f>
        <v>125000000</v>
      </c>
      <c r="N127" s="39">
        <f>IF(K127=[12]Hoja1!$G$135,[12]Hoja1!$E$135,"OJO")</f>
        <v>0</v>
      </c>
      <c r="O127" s="38"/>
      <c r="P127" s="38"/>
    </row>
    <row r="128" spans="1:16" ht="39.950000000000003" hidden="1" customHeight="1" x14ac:dyDescent="0.25">
      <c r="A128">
        <v>43</v>
      </c>
      <c r="B128" s="56">
        <v>2012170010058</v>
      </c>
      <c r="C128" s="52" t="s">
        <v>218</v>
      </c>
      <c r="D128" s="54" t="s">
        <v>219</v>
      </c>
      <c r="E128" s="170"/>
      <c r="F128" s="49">
        <v>2350420538</v>
      </c>
      <c r="G128" s="49">
        <v>2296754720</v>
      </c>
      <c r="H128" s="49">
        <v>1045994756</v>
      </c>
      <c r="I128" s="26">
        <f t="shared" si="8"/>
        <v>0.45542292648472277</v>
      </c>
      <c r="J128" s="35"/>
      <c r="K128" s="43" t="s">
        <v>471</v>
      </c>
      <c r="L128" s="37" t="s">
        <v>472</v>
      </c>
      <c r="M128" s="39">
        <f>+'[19]2012170010058'!$P$37</f>
        <v>18127701125.5</v>
      </c>
      <c r="N128" s="39">
        <f>IF(K128=[12]Hoja1!$G$129,[12]Hoja1!$E$129,"OJO")</f>
        <v>970958562827449</v>
      </c>
      <c r="O128" s="38"/>
      <c r="P128" s="38"/>
    </row>
    <row r="129" spans="1:16" ht="39.950000000000003" customHeight="1" x14ac:dyDescent="0.25">
      <c r="A129">
        <v>42</v>
      </c>
      <c r="B129" s="4">
        <v>2012170010061</v>
      </c>
      <c r="C129" s="15" t="s">
        <v>225</v>
      </c>
      <c r="D129" s="53" t="s">
        <v>226</v>
      </c>
      <c r="E129" s="170"/>
      <c r="F129" s="49">
        <v>65000000</v>
      </c>
      <c r="G129" s="49">
        <v>27415500</v>
      </c>
      <c r="H129" s="49">
        <v>10879167</v>
      </c>
      <c r="I129" s="26">
        <f t="shared" si="8"/>
        <v>0.3968254089839689</v>
      </c>
      <c r="J129" s="35"/>
      <c r="K129" s="43" t="s">
        <v>477</v>
      </c>
      <c r="L129" s="37" t="s">
        <v>478</v>
      </c>
      <c r="M129" s="39">
        <f>+'[19]2012170010061'!$P$14</f>
        <v>16250000</v>
      </c>
      <c r="N129" s="39">
        <f>IF(K129=[12]Hoja1!$G$140,[12]Hoja1!$E$140,"OJO")</f>
        <v>100</v>
      </c>
      <c r="O129" s="38"/>
      <c r="P129" s="38"/>
    </row>
    <row r="130" spans="1:16" ht="39.950000000000003" customHeight="1" x14ac:dyDescent="0.25">
      <c r="A130">
        <v>42</v>
      </c>
      <c r="B130" s="4">
        <v>2012170010062</v>
      </c>
      <c r="C130" s="22" t="s">
        <v>510</v>
      </c>
      <c r="D130" s="61" t="s">
        <v>511</v>
      </c>
      <c r="E130" s="170"/>
      <c r="F130" s="60">
        <v>55000000</v>
      </c>
      <c r="G130" s="60">
        <v>46750000</v>
      </c>
      <c r="H130" s="60">
        <v>0</v>
      </c>
      <c r="I130" s="26">
        <f t="shared" si="8"/>
        <v>0</v>
      </c>
      <c r="J130" s="35"/>
      <c r="K130" s="43"/>
      <c r="L130" s="37"/>
      <c r="M130" s="39"/>
      <c r="N130" s="39"/>
      <c r="O130" s="38"/>
      <c r="P130" s="38"/>
    </row>
    <row r="131" spans="1:16" ht="39.950000000000003" customHeight="1" x14ac:dyDescent="0.25">
      <c r="A131">
        <v>42</v>
      </c>
      <c r="B131" s="4">
        <v>2012170010063</v>
      </c>
      <c r="C131" s="15" t="s">
        <v>227</v>
      </c>
      <c r="D131" s="53" t="s">
        <v>228</v>
      </c>
      <c r="E131" s="170"/>
      <c r="F131" s="49">
        <v>125000000</v>
      </c>
      <c r="G131" s="49">
        <v>34000000</v>
      </c>
      <c r="H131" s="49">
        <v>0</v>
      </c>
      <c r="I131" s="26">
        <f t="shared" si="8"/>
        <v>0</v>
      </c>
      <c r="J131" s="38"/>
      <c r="K131" s="43">
        <v>0</v>
      </c>
      <c r="L131" s="37">
        <v>0</v>
      </c>
      <c r="M131" s="39">
        <f>+'[19]2012170010063'!$P$15</f>
        <v>10000000</v>
      </c>
      <c r="N131" s="39" t="str">
        <f>IF(K131=[12]Hoja1!$G$140,[12]Hoja1!$E$140,"OJO")</f>
        <v>OJO</v>
      </c>
      <c r="O131" s="38"/>
      <c r="P131" s="38"/>
    </row>
    <row r="132" spans="1:16" ht="39.950000000000003" customHeight="1" x14ac:dyDescent="0.25">
      <c r="A132">
        <v>42</v>
      </c>
      <c r="B132" s="56">
        <v>2012170010053</v>
      </c>
      <c r="C132" s="52" t="s">
        <v>229</v>
      </c>
      <c r="D132" s="52" t="s">
        <v>230</v>
      </c>
      <c r="E132" s="170"/>
      <c r="F132" s="49">
        <v>67000000</v>
      </c>
      <c r="G132" s="49">
        <v>0</v>
      </c>
      <c r="H132" s="49">
        <v>0</v>
      </c>
      <c r="I132" s="26">
        <v>0</v>
      </c>
      <c r="J132" s="35"/>
      <c r="K132" s="43" t="s">
        <v>479</v>
      </c>
      <c r="L132" s="37" t="s">
        <v>480</v>
      </c>
      <c r="M132" s="39">
        <f>+'[19]2012170010053'!$P$13</f>
        <v>16750000</v>
      </c>
      <c r="N132" s="39">
        <f>IF(K132=[12]Hoja1!$G$147,[12]Hoja1!$E$147,"OJO")</f>
        <v>942028985507246</v>
      </c>
      <c r="O132" s="38"/>
      <c r="P132" s="38"/>
    </row>
    <row r="133" spans="1:16" ht="39.950000000000003" hidden="1" customHeight="1" x14ac:dyDescent="0.25">
      <c r="A133">
        <v>44</v>
      </c>
      <c r="B133" s="4">
        <v>2012170010066</v>
      </c>
      <c r="C133" s="15" t="s">
        <v>231</v>
      </c>
      <c r="D133" s="53" t="s">
        <v>232</v>
      </c>
      <c r="E133" s="170"/>
      <c r="F133" s="49">
        <v>160000000</v>
      </c>
      <c r="G133" s="49">
        <v>121117460</v>
      </c>
      <c r="H133" s="49">
        <v>51227953</v>
      </c>
      <c r="I133" s="26">
        <f t="shared" si="8"/>
        <v>0.42296092569972982</v>
      </c>
      <c r="J133" s="35"/>
      <c r="K133" s="43" t="s">
        <v>488</v>
      </c>
      <c r="L133" s="37" t="s">
        <v>489</v>
      </c>
      <c r="M133" s="39">
        <f>+'[19]2012170010066'!$P$12</f>
        <v>40000000</v>
      </c>
      <c r="N133" s="39">
        <f>IF(K133=[12]Hoja1!$G$162,[12]Hoja1!$E$162,"OJO")</f>
        <v>967741935483871</v>
      </c>
      <c r="O133" s="38"/>
      <c r="P133" s="38"/>
    </row>
    <row r="134" spans="1:16" ht="39.950000000000003" hidden="1" customHeight="1" x14ac:dyDescent="0.25">
      <c r="A134">
        <v>44</v>
      </c>
      <c r="B134" s="4">
        <v>2012170010067</v>
      </c>
      <c r="C134" s="15" t="s">
        <v>233</v>
      </c>
      <c r="D134" s="55" t="s">
        <v>234</v>
      </c>
      <c r="E134" s="170"/>
      <c r="F134" s="49">
        <v>2597000000</v>
      </c>
      <c r="G134" s="49">
        <v>0</v>
      </c>
      <c r="H134" s="49">
        <v>0</v>
      </c>
      <c r="I134" s="26">
        <v>0</v>
      </c>
      <c r="J134" s="35"/>
      <c r="K134" s="43" t="s">
        <v>490</v>
      </c>
      <c r="L134" s="37" t="s">
        <v>491</v>
      </c>
      <c r="M134" s="39">
        <f>+'[19]2012170010067'!$P$13</f>
        <v>0</v>
      </c>
      <c r="N134" s="39">
        <f>IF(K134=[12]Hoja1!$G$166,[12]Hoja1!$E$166,"OJO")</f>
        <v>100</v>
      </c>
      <c r="O134" s="38"/>
      <c r="P134" s="38"/>
    </row>
    <row r="135" spans="1:16" ht="39.950000000000003" customHeight="1" x14ac:dyDescent="0.25">
      <c r="A135" s="21">
        <v>42</v>
      </c>
      <c r="B135" s="4">
        <v>2012170010048</v>
      </c>
      <c r="C135" s="22" t="s">
        <v>152</v>
      </c>
      <c r="D135" s="55" t="s">
        <v>153</v>
      </c>
      <c r="E135" s="170"/>
      <c r="F135" s="49">
        <v>335000000</v>
      </c>
      <c r="G135" s="49">
        <v>6256000</v>
      </c>
      <c r="H135" s="49">
        <v>0</v>
      </c>
      <c r="I135" s="26">
        <f t="shared" si="8"/>
        <v>0</v>
      </c>
      <c r="J135" s="35"/>
      <c r="K135" s="43" t="s">
        <v>409</v>
      </c>
      <c r="L135" s="37" t="s">
        <v>410</v>
      </c>
      <c r="M135" s="39">
        <f>+'[19]2012170010048'!$P$16</f>
        <v>67500000</v>
      </c>
      <c r="N135" s="39">
        <f>IF(K135=[12]Hoja1!$G$238,[12]Hoja1!$E$238,"OJO")</f>
        <v>30908</v>
      </c>
      <c r="O135" s="38"/>
      <c r="P135" s="38"/>
    </row>
    <row r="136" spans="1:16" ht="39.950000000000003" customHeight="1" x14ac:dyDescent="0.25">
      <c r="A136">
        <v>42</v>
      </c>
      <c r="B136" s="56">
        <v>2012170010059</v>
      </c>
      <c r="C136" s="52" t="s">
        <v>235</v>
      </c>
      <c r="D136" s="52" t="s">
        <v>236</v>
      </c>
      <c r="E136" s="170"/>
      <c r="F136" s="49">
        <v>52000000</v>
      </c>
      <c r="G136" s="49">
        <v>41600000</v>
      </c>
      <c r="H136" s="49">
        <v>0</v>
      </c>
      <c r="I136" s="26">
        <f t="shared" si="8"/>
        <v>0</v>
      </c>
      <c r="J136" s="35"/>
      <c r="K136" s="43" t="s">
        <v>482</v>
      </c>
      <c r="L136" s="37" t="s">
        <v>483</v>
      </c>
      <c r="M136" s="39">
        <f>+'[19]2012170010059'!$P$14</f>
        <v>32672727.272727273</v>
      </c>
      <c r="N136" s="39">
        <f>IF(K136=[12]Hoja1!$G$189,[12]Hoja1!$E$189,"OJO")</f>
        <v>25</v>
      </c>
      <c r="O136" s="38"/>
      <c r="P136" s="38"/>
    </row>
    <row r="137" spans="1:16" ht="39.950000000000003" customHeight="1" x14ac:dyDescent="0.25">
      <c r="A137">
        <v>42</v>
      </c>
      <c r="B137" s="56">
        <v>2012170010049</v>
      </c>
      <c r="C137" s="52" t="s">
        <v>237</v>
      </c>
      <c r="D137" s="52" t="s">
        <v>238</v>
      </c>
      <c r="E137" s="170"/>
      <c r="F137" s="49">
        <v>165000000</v>
      </c>
      <c r="G137" s="49">
        <v>0</v>
      </c>
      <c r="H137" s="49">
        <v>0</v>
      </c>
      <c r="I137" s="26">
        <v>0</v>
      </c>
      <c r="J137" s="35"/>
      <c r="K137" s="43" t="s">
        <v>484</v>
      </c>
      <c r="L137" s="37" t="s">
        <v>485</v>
      </c>
      <c r="M137" s="39">
        <f>+'[19]2012170010049'!$P$15</f>
        <v>0</v>
      </c>
      <c r="N137" s="39">
        <f>IF(K137=[12]Hoja1!$G$607,[12]Hoja1!$E$607,"OJO")</f>
        <v>5317</v>
      </c>
      <c r="O137" s="38"/>
      <c r="P137" s="38"/>
    </row>
    <row r="138" spans="1:16" ht="39.950000000000003" customHeight="1" x14ac:dyDescent="0.25">
      <c r="A138">
        <v>42</v>
      </c>
      <c r="B138" s="4">
        <v>2012170010065</v>
      </c>
      <c r="C138" s="15" t="s">
        <v>239</v>
      </c>
      <c r="D138" s="53" t="s">
        <v>240</v>
      </c>
      <c r="E138" s="170"/>
      <c r="F138" s="49">
        <v>77205020</v>
      </c>
      <c r="G138" s="49">
        <v>62886666</v>
      </c>
      <c r="H138" s="49">
        <v>20769023</v>
      </c>
      <c r="I138" s="26">
        <f t="shared" si="8"/>
        <v>0.33026115583866378</v>
      </c>
      <c r="J138" s="35"/>
      <c r="K138" s="43" t="s">
        <v>486</v>
      </c>
      <c r="L138" s="37" t="s">
        <v>487</v>
      </c>
      <c r="M138" s="39">
        <f>+'[19]2012170010065'!$P$15</f>
        <v>18215909.09090909</v>
      </c>
      <c r="N138" s="39">
        <f>IF(K138=[12]Hoja1!$G$198,[12]Hoja1!$E$198,"OJO")</f>
        <v>617</v>
      </c>
      <c r="O138" s="38"/>
      <c r="P138" s="38"/>
    </row>
    <row r="139" spans="1:16" ht="39.950000000000003" customHeight="1" x14ac:dyDescent="0.25">
      <c r="A139">
        <v>42</v>
      </c>
      <c r="B139" s="56">
        <v>2012170010052</v>
      </c>
      <c r="C139" s="52" t="s">
        <v>241</v>
      </c>
      <c r="D139" s="52" t="s">
        <v>242</v>
      </c>
      <c r="E139" s="170"/>
      <c r="F139" s="49">
        <v>225000000</v>
      </c>
      <c r="G139" s="49">
        <v>80809154</v>
      </c>
      <c r="H139" s="49">
        <v>13535702</v>
      </c>
      <c r="I139" s="26">
        <f t="shared" si="8"/>
        <v>0.16750208769664882</v>
      </c>
      <c r="J139" s="35"/>
      <c r="K139" s="43" t="s">
        <v>475</v>
      </c>
      <c r="L139" s="37" t="s">
        <v>476</v>
      </c>
      <c r="M139" s="39">
        <f>+'[19] 2012170010052'!$P$15</f>
        <v>27500000</v>
      </c>
      <c r="N139" s="39">
        <f>IF(K139=[12]Hoja1!$G$135,[12]Hoja1!$E$135,"OJO")</f>
        <v>0</v>
      </c>
      <c r="O139" s="38"/>
      <c r="P139" s="38"/>
    </row>
    <row r="140" spans="1:16" ht="24" x14ac:dyDescent="0.25">
      <c r="A140">
        <v>42</v>
      </c>
      <c r="B140" s="4">
        <v>2012170010057</v>
      </c>
      <c r="C140" s="15" t="s">
        <v>243</v>
      </c>
      <c r="D140" s="55" t="s">
        <v>244</v>
      </c>
      <c r="E140" s="170"/>
      <c r="F140" s="49">
        <v>42000000</v>
      </c>
      <c r="G140" s="49">
        <v>27415500</v>
      </c>
      <c r="H140" s="49">
        <v>9051467</v>
      </c>
      <c r="I140" s="26">
        <f t="shared" si="8"/>
        <v>0.33015874231730225</v>
      </c>
      <c r="J140" s="35"/>
      <c r="K140" s="43" t="s">
        <v>473</v>
      </c>
      <c r="L140" s="37" t="s">
        <v>481</v>
      </c>
      <c r="M140" s="39">
        <f>+'[19]2012170010057'!$P$58</f>
        <v>10500000</v>
      </c>
      <c r="N140" s="39">
        <f>IF(K140=[12]Hoja1!$G$206,[12]Hoja1!$E$206,"OJO")</f>
        <v>100</v>
      </c>
      <c r="O140" s="38"/>
      <c r="P140" s="38"/>
    </row>
    <row r="141" spans="1:16" ht="39.950000000000003" hidden="1" customHeight="1" x14ac:dyDescent="0.25">
      <c r="A141">
        <v>44</v>
      </c>
      <c r="B141" s="4">
        <v>2012170010055</v>
      </c>
      <c r="C141" s="15" t="s">
        <v>245</v>
      </c>
      <c r="D141" s="53" t="s">
        <v>246</v>
      </c>
      <c r="E141" s="170"/>
      <c r="F141" s="49">
        <v>70000000</v>
      </c>
      <c r="G141" s="49">
        <v>46148833</v>
      </c>
      <c r="H141" s="49">
        <v>13119158</v>
      </c>
      <c r="I141" s="26">
        <f t="shared" si="8"/>
        <v>0.28427930127723922</v>
      </c>
      <c r="J141" s="35"/>
      <c r="K141" s="43" t="s">
        <v>492</v>
      </c>
      <c r="L141" s="37" t="s">
        <v>493</v>
      </c>
      <c r="M141" s="39">
        <f>+'[19]2012170010055'!$P$17</f>
        <v>18862500</v>
      </c>
      <c r="N141" s="39">
        <f>IF(K141=[12]Hoja1!$G$221,[12]Hoja1!$E$221,"OJO")</f>
        <v>0</v>
      </c>
      <c r="O141" s="38"/>
      <c r="P141" s="38"/>
    </row>
    <row r="142" spans="1:16" ht="39.950000000000003" hidden="1" customHeight="1" x14ac:dyDescent="0.25">
      <c r="A142">
        <v>44</v>
      </c>
      <c r="B142" s="4">
        <v>2012170010058</v>
      </c>
      <c r="C142" s="22" t="s">
        <v>218</v>
      </c>
      <c r="D142" s="61" t="s">
        <v>514</v>
      </c>
      <c r="E142" s="170"/>
      <c r="F142" s="60">
        <v>234000000</v>
      </c>
      <c r="G142" s="60">
        <v>191736948</v>
      </c>
      <c r="H142" s="60">
        <v>59397191</v>
      </c>
      <c r="I142" s="26">
        <f t="shared" si="8"/>
        <v>0.30978479432143669</v>
      </c>
      <c r="J142" s="35"/>
      <c r="K142" s="43"/>
      <c r="L142" s="37"/>
      <c r="M142" s="39"/>
      <c r="N142" s="39"/>
      <c r="O142" s="38"/>
      <c r="P142" s="38"/>
    </row>
    <row r="143" spans="1:16" ht="39.950000000000003" hidden="1" customHeight="1" x14ac:dyDescent="0.25">
      <c r="A143">
        <v>44</v>
      </c>
      <c r="B143" s="56">
        <v>2012170010059</v>
      </c>
      <c r="C143" s="52" t="s">
        <v>235</v>
      </c>
      <c r="D143" s="52" t="s">
        <v>236</v>
      </c>
      <c r="E143" s="170"/>
      <c r="F143" s="49">
        <v>70000000</v>
      </c>
      <c r="G143" s="49">
        <v>56804500</v>
      </c>
      <c r="H143" s="49">
        <v>9660700</v>
      </c>
      <c r="I143" s="26">
        <f t="shared" si="8"/>
        <v>0.17006927268086156</v>
      </c>
      <c r="J143" s="35"/>
      <c r="K143" s="43" t="s">
        <v>482</v>
      </c>
      <c r="L143" s="37" t="s">
        <v>483</v>
      </c>
      <c r="M143" s="39">
        <f>+'[19]2012170010059'!$P$14</f>
        <v>32672727.272727273</v>
      </c>
      <c r="N143" s="39">
        <f>IF(K143=[12]Hoja1!$G$189,[12]Hoja1!$E$189,"OJO")</f>
        <v>25</v>
      </c>
      <c r="O143" s="38"/>
      <c r="P143" s="38"/>
    </row>
    <row r="144" spans="1:16" ht="39.950000000000003" hidden="1" customHeight="1" x14ac:dyDescent="0.25">
      <c r="A144">
        <v>44</v>
      </c>
      <c r="B144" s="56">
        <v>2012170010064</v>
      </c>
      <c r="C144" s="52" t="s">
        <v>247</v>
      </c>
      <c r="D144" s="52" t="s">
        <v>248</v>
      </c>
      <c r="E144" s="170"/>
      <c r="F144" s="49">
        <v>1004403020</v>
      </c>
      <c r="G144" s="49">
        <v>464539592</v>
      </c>
      <c r="H144" s="49">
        <v>18702015</v>
      </c>
      <c r="I144" s="26">
        <f t="shared" si="8"/>
        <v>4.0259248774644811E-2</v>
      </c>
      <c r="J144" s="35"/>
      <c r="K144" s="43" t="s">
        <v>494</v>
      </c>
      <c r="L144" s="37" t="s">
        <v>495</v>
      </c>
      <c r="M144" s="39">
        <f>+'[19]2012170010064'!$P$22</f>
        <v>22500000</v>
      </c>
      <c r="N144" s="39">
        <f>IF(K144=[12]Hoja1!$G$223,[12]Hoja1!$E$223,"OJO")</f>
        <v>100</v>
      </c>
      <c r="O144" s="38"/>
      <c r="P144" s="38"/>
    </row>
    <row r="145" spans="1:16" ht="39.950000000000003" hidden="1" customHeight="1" x14ac:dyDescent="0.25">
      <c r="A145">
        <v>44</v>
      </c>
      <c r="B145" s="4">
        <v>2012170010068</v>
      </c>
      <c r="C145" s="22" t="s">
        <v>515</v>
      </c>
      <c r="D145" s="61" t="s">
        <v>513</v>
      </c>
      <c r="E145" s="170"/>
      <c r="F145" s="60">
        <v>128000000</v>
      </c>
      <c r="G145" s="60">
        <v>57780000</v>
      </c>
      <c r="H145" s="60">
        <v>48150000</v>
      </c>
      <c r="I145" s="26">
        <f t="shared" si="8"/>
        <v>0.83333333333333337</v>
      </c>
      <c r="J145" s="35"/>
      <c r="K145" s="43"/>
      <c r="L145" s="37"/>
      <c r="M145" s="39"/>
      <c r="N145" s="39"/>
      <c r="O145" s="38"/>
      <c r="P145" s="38"/>
    </row>
    <row r="146" spans="1:16" ht="39.950000000000003" customHeight="1" x14ac:dyDescent="0.25">
      <c r="A146">
        <v>42</v>
      </c>
      <c r="B146" s="4">
        <v>2012170010069</v>
      </c>
      <c r="C146" s="22" t="s">
        <v>512</v>
      </c>
      <c r="D146" s="61" t="s">
        <v>513</v>
      </c>
      <c r="E146" s="170"/>
      <c r="F146" s="60">
        <v>50000000</v>
      </c>
      <c r="G146" s="60">
        <v>22193500</v>
      </c>
      <c r="H146" s="60">
        <v>6266399</v>
      </c>
      <c r="I146" s="26">
        <f t="shared" si="8"/>
        <v>0.28235289611823283</v>
      </c>
      <c r="J146" s="35"/>
      <c r="K146" s="43"/>
      <c r="L146" s="37"/>
      <c r="M146" s="39"/>
      <c r="N146" s="39"/>
      <c r="O146" s="38"/>
      <c r="P146" s="38"/>
    </row>
    <row r="147" spans="1:16" ht="39.950000000000003" hidden="1" customHeight="1" x14ac:dyDescent="0.25">
      <c r="A147">
        <v>44</v>
      </c>
      <c r="B147" s="4">
        <v>2012170010103</v>
      </c>
      <c r="C147" s="15">
        <v>103</v>
      </c>
      <c r="D147" s="61" t="s">
        <v>516</v>
      </c>
      <c r="E147" s="170"/>
      <c r="F147" s="60">
        <v>80000000</v>
      </c>
      <c r="G147" s="60">
        <v>46998000</v>
      </c>
      <c r="H147" s="60">
        <v>18102933</v>
      </c>
      <c r="I147" s="26">
        <f t="shared" si="8"/>
        <v>0.38518517809268482</v>
      </c>
      <c r="J147" s="35"/>
      <c r="K147" s="43"/>
      <c r="L147" s="37"/>
      <c r="M147" s="39"/>
      <c r="N147" s="39"/>
      <c r="O147" s="38"/>
      <c r="P147" s="38"/>
    </row>
    <row r="148" spans="1:16" ht="36" hidden="1" x14ac:dyDescent="0.25">
      <c r="A148">
        <v>44</v>
      </c>
      <c r="B148" s="4">
        <v>2012170010070</v>
      </c>
      <c r="C148" s="15" t="s">
        <v>249</v>
      </c>
      <c r="D148" s="53" t="s">
        <v>250</v>
      </c>
      <c r="E148" s="170"/>
      <c r="F148" s="49">
        <v>40000000</v>
      </c>
      <c r="G148" s="49">
        <v>31758800</v>
      </c>
      <c r="H148" s="49">
        <v>0</v>
      </c>
      <c r="I148" s="26">
        <f t="shared" si="8"/>
        <v>0</v>
      </c>
      <c r="J148" s="35"/>
      <c r="K148" s="43" t="s">
        <v>496</v>
      </c>
      <c r="L148" s="37" t="s">
        <v>497</v>
      </c>
      <c r="M148" s="39">
        <f>+'[19] 2012170010070 '!$P$12</f>
        <v>0</v>
      </c>
      <c r="N148" s="42">
        <f>IF(K148=[12]Hoja1!$G$228,[12]Hoja1!$E$228,"OJO")</f>
        <v>100</v>
      </c>
      <c r="O148" s="38"/>
      <c r="P148" s="38"/>
    </row>
    <row r="149" spans="1:16" x14ac:dyDescent="0.25">
      <c r="F149" s="17"/>
    </row>
    <row r="150" spans="1:16" x14ac:dyDescent="0.25">
      <c r="E150" s="25" t="s">
        <v>278</v>
      </c>
      <c r="F150" s="34">
        <f>SUBTOTAL(9,F3:F148)</f>
        <v>3462642998</v>
      </c>
      <c r="G150" s="34">
        <f>SUBTOTAL(9,G3:G148)</f>
        <v>1883030941</v>
      </c>
      <c r="H150" s="34">
        <f>SUBTOTAL(9,H3:H148)</f>
        <v>145125336</v>
      </c>
    </row>
    <row r="151" spans="1:16" x14ac:dyDescent="0.25">
      <c r="F151" s="24" t="e">
        <f>+#REF!</f>
        <v>#REF!</v>
      </c>
      <c r="G151" s="24" t="e">
        <f>+#REF!</f>
        <v>#REF!</v>
      </c>
      <c r="H151" s="24" t="e">
        <f>+#REF!</f>
        <v>#REF!</v>
      </c>
    </row>
    <row r="152" spans="1:16" x14ac:dyDescent="0.25">
      <c r="E152" t="s">
        <v>277</v>
      </c>
      <c r="F152" s="24" t="e">
        <f>+F151-F150</f>
        <v>#REF!</v>
      </c>
      <c r="G152" s="24" t="e">
        <f t="shared" ref="G152:H152" si="9">+G151-G150</f>
        <v>#REF!</v>
      </c>
      <c r="H152" s="24" t="e">
        <f t="shared" si="9"/>
        <v>#REF!</v>
      </c>
    </row>
  </sheetData>
  <autoFilter ref="A2:P148">
    <filterColumn colId="0">
      <filters>
        <filter val="42"/>
      </filters>
    </filterColumn>
  </autoFilter>
  <mergeCells count="32">
    <mergeCell ref="G3:G6"/>
    <mergeCell ref="B3:B6"/>
    <mergeCell ref="C3:C6"/>
    <mergeCell ref="D3:D6"/>
    <mergeCell ref="E3:E12"/>
    <mergeCell ref="F3:F6"/>
    <mergeCell ref="B7:B8"/>
    <mergeCell ref="C7:C8"/>
    <mergeCell ref="D7:D8"/>
    <mergeCell ref="F7:F8"/>
    <mergeCell ref="G7:G8"/>
    <mergeCell ref="H3:H6"/>
    <mergeCell ref="I3:I6"/>
    <mergeCell ref="J3:J6"/>
    <mergeCell ref="O3:O6"/>
    <mergeCell ref="P3:P6"/>
    <mergeCell ref="E41:E48"/>
    <mergeCell ref="H7:H8"/>
    <mergeCell ref="I7:I8"/>
    <mergeCell ref="J7:J8"/>
    <mergeCell ref="E13:E18"/>
    <mergeCell ref="E19:E21"/>
    <mergeCell ref="E22:E27"/>
    <mergeCell ref="E28:E34"/>
    <mergeCell ref="E35:E40"/>
    <mergeCell ref="E125:E148"/>
    <mergeCell ref="E50:E64"/>
    <mergeCell ref="E65:E85"/>
    <mergeCell ref="E86:E109"/>
    <mergeCell ref="E110:E115"/>
    <mergeCell ref="E116:E119"/>
    <mergeCell ref="E120:E124"/>
  </mergeCells>
  <conditionalFormatting sqref="I7 I1 I3 I9:I1048576">
    <cfRule type="colorScale" priority="4">
      <colorScale>
        <cfvo type="percent" val="3.4027777777777775E-2"/>
        <cfvo type="percent" val="50"/>
        <cfvo type="percent" val="100"/>
        <color rgb="FFFF0000"/>
        <color rgb="FFFFFF00"/>
        <color rgb="FF00B050"/>
      </colorScale>
    </cfRule>
  </conditionalFormatting>
  <conditionalFormatting sqref="O23">
    <cfRule type="colorScale" priority="3">
      <colorScale>
        <cfvo type="percent" val="3.4027777777777775E-2"/>
        <cfvo type="percent" val="50"/>
        <cfvo type="percent" val="100"/>
        <color rgb="FFFF0000"/>
        <color rgb="FFFFFF00"/>
        <color rgb="FF00B050"/>
      </colorScale>
    </cfRule>
  </conditionalFormatting>
  <conditionalFormatting sqref="O22">
    <cfRule type="colorScale" priority="2">
      <colorScale>
        <cfvo type="percent" val="3.4027777777777775E-2"/>
        <cfvo type="percent" val="50"/>
        <cfvo type="percent" val="100"/>
        <color rgb="FFFF0000"/>
        <color rgb="FFFFFF00"/>
        <color rgb="FF00B050"/>
      </colorScale>
    </cfRule>
  </conditionalFormatting>
  <conditionalFormatting sqref="O24:O27">
    <cfRule type="colorScale" priority="1">
      <colorScale>
        <cfvo type="percent" val="3.4027777777777775E-2"/>
        <cfvo type="percent" val="50"/>
        <cfvo type="percent" val="100"/>
        <color rgb="FFFF0000"/>
        <color rgb="FFFFFF00"/>
        <color rgb="FF00B050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2"/>
  <sheetViews>
    <sheetView workbookViewId="0">
      <pane xSplit="5" ySplit="2" topLeftCell="F3" activePane="bottomRight" state="frozen"/>
      <selection pane="topRight" activeCell="D1" sqref="D1"/>
      <selection pane="bottomLeft" activeCell="A3" sqref="A3"/>
      <selection pane="bottomRight" activeCell="F129" sqref="F129"/>
    </sheetView>
  </sheetViews>
  <sheetFormatPr baseColWidth="10" defaultRowHeight="15" x14ac:dyDescent="0.25"/>
  <cols>
    <col min="1" max="1" width="6.85546875" hidden="1" customWidth="1"/>
    <col min="2" max="2" width="10" customWidth="1"/>
    <col min="3" max="3" width="4.140625" customWidth="1"/>
    <col min="4" max="4" width="17.42578125" customWidth="1"/>
    <col min="5" max="5" width="6.7109375" customWidth="1"/>
    <col min="6" max="6" width="50.7109375" customWidth="1"/>
    <col min="7" max="7" width="25.7109375" customWidth="1"/>
    <col min="8" max="8" width="22.28515625" style="24" customWidth="1"/>
    <col min="9" max="9" width="24.7109375" style="24" customWidth="1"/>
    <col min="10" max="10" width="24.140625" style="24" customWidth="1"/>
    <col min="11" max="11" width="13.7109375" style="24" customWidth="1"/>
    <col min="12" max="17" width="30.7109375" customWidth="1"/>
    <col min="18" max="18" width="50.7109375" customWidth="1"/>
  </cols>
  <sheetData>
    <row r="1" spans="1:18" ht="36.75" customHeight="1" thickBot="1" x14ac:dyDescent="0.3"/>
    <row r="2" spans="1:18" ht="64.5" customHeight="1" x14ac:dyDescent="0.25">
      <c r="A2" s="86" t="s">
        <v>521</v>
      </c>
      <c r="B2" s="86" t="s">
        <v>519</v>
      </c>
      <c r="D2" s="1" t="s">
        <v>1</v>
      </c>
      <c r="E2" s="2"/>
      <c r="F2" s="3" t="s">
        <v>2</v>
      </c>
      <c r="G2" s="3" t="s">
        <v>3</v>
      </c>
      <c r="H2" s="16" t="s">
        <v>271</v>
      </c>
      <c r="I2" s="16" t="s">
        <v>517</v>
      </c>
      <c r="J2" s="16" t="s">
        <v>518</v>
      </c>
      <c r="K2" s="18" t="s">
        <v>272</v>
      </c>
      <c r="L2" s="18" t="s">
        <v>273</v>
      </c>
      <c r="M2" s="19" t="s">
        <v>274</v>
      </c>
      <c r="N2" s="19" t="s">
        <v>275</v>
      </c>
      <c r="O2" s="19" t="s">
        <v>506</v>
      </c>
      <c r="P2" s="19" t="s">
        <v>507</v>
      </c>
      <c r="Q2" s="19" t="s">
        <v>276</v>
      </c>
      <c r="R2" s="20" t="s">
        <v>273</v>
      </c>
    </row>
    <row r="3" spans="1:18" s="23" customFormat="1" ht="39.950000000000003" customHeight="1" x14ac:dyDescent="0.25">
      <c r="A3" t="s">
        <v>522</v>
      </c>
      <c r="B3" s="23" t="str">
        <f>CONCATENATE(A3,C3,E3)</f>
        <v>MED14126</v>
      </c>
      <c r="C3" s="23">
        <v>14</v>
      </c>
      <c r="D3" s="197">
        <v>2012170010126</v>
      </c>
      <c r="E3" s="200" t="s">
        <v>4</v>
      </c>
      <c r="F3" s="168" t="s">
        <v>5</v>
      </c>
      <c r="G3" s="162" t="s">
        <v>6</v>
      </c>
      <c r="H3" s="188" t="e">
        <f>+#REF!+#REF!+#REF!+#REF!+#REF!</f>
        <v>#REF!</v>
      </c>
      <c r="I3" s="188" t="e">
        <f>SUMIF(#REF!,B3,#REF!)</f>
        <v>#REF!</v>
      </c>
      <c r="J3" s="188" t="e">
        <f>SUMIF(#REF!,B3,#REF!)</f>
        <v>#REF!</v>
      </c>
      <c r="K3" s="193" t="e">
        <f>+J3/I3</f>
        <v>#REF!</v>
      </c>
      <c r="L3" s="190"/>
      <c r="M3" s="35" t="s">
        <v>279</v>
      </c>
      <c r="N3" s="37" t="s">
        <v>280</v>
      </c>
      <c r="O3" s="40">
        <f>+'[1]126- AGENDA AMBIENTAL'!$P$23</f>
        <v>534030805.83333331</v>
      </c>
      <c r="P3" s="39">
        <v>100</v>
      </c>
      <c r="Q3" s="196"/>
      <c r="R3" s="196" t="s">
        <v>503</v>
      </c>
    </row>
    <row r="4" spans="1:18" s="23" customFormat="1" ht="39.950000000000003" customHeight="1" x14ac:dyDescent="0.25">
      <c r="A4"/>
      <c r="C4" s="23">
        <v>14</v>
      </c>
      <c r="D4" s="198"/>
      <c r="E4" s="201"/>
      <c r="F4" s="169"/>
      <c r="G4" s="163"/>
      <c r="H4" s="188"/>
      <c r="I4" s="188"/>
      <c r="J4" s="188"/>
      <c r="K4" s="194"/>
      <c r="L4" s="195"/>
      <c r="M4" s="35" t="s">
        <v>281</v>
      </c>
      <c r="N4" s="37" t="s">
        <v>282</v>
      </c>
      <c r="O4" s="40"/>
      <c r="P4" s="39">
        <v>100</v>
      </c>
      <c r="Q4" s="196"/>
      <c r="R4" s="196"/>
    </row>
    <row r="5" spans="1:18" s="23" customFormat="1" ht="39.950000000000003" customHeight="1" x14ac:dyDescent="0.25">
      <c r="A5"/>
      <c r="C5" s="23">
        <v>14</v>
      </c>
      <c r="D5" s="198"/>
      <c r="E5" s="201"/>
      <c r="F5" s="169"/>
      <c r="G5" s="163"/>
      <c r="H5" s="188"/>
      <c r="I5" s="188"/>
      <c r="J5" s="188"/>
      <c r="K5" s="194"/>
      <c r="L5" s="195"/>
      <c r="M5" s="35" t="s">
        <v>283</v>
      </c>
      <c r="N5" s="37" t="s">
        <v>284</v>
      </c>
      <c r="O5" s="40"/>
      <c r="P5" s="39">
        <v>100</v>
      </c>
      <c r="Q5" s="196"/>
      <c r="R5" s="196"/>
    </row>
    <row r="6" spans="1:18" ht="39.950000000000003" customHeight="1" x14ac:dyDescent="0.25">
      <c r="C6">
        <v>14</v>
      </c>
      <c r="D6" s="199"/>
      <c r="E6" s="202"/>
      <c r="F6" s="203"/>
      <c r="G6" s="163"/>
      <c r="H6" s="188"/>
      <c r="I6" s="188"/>
      <c r="J6" s="188"/>
      <c r="K6" s="194"/>
      <c r="L6" s="191"/>
      <c r="M6" s="35" t="s">
        <v>285</v>
      </c>
      <c r="N6" s="37" t="s">
        <v>286</v>
      </c>
      <c r="O6" s="40"/>
      <c r="P6" s="39" t="s">
        <v>499</v>
      </c>
      <c r="Q6" s="196"/>
      <c r="R6" s="196"/>
    </row>
    <row r="7" spans="1:18" ht="39.950000000000003" customHeight="1" x14ac:dyDescent="0.25">
      <c r="A7" t="s">
        <v>522</v>
      </c>
      <c r="B7" t="str">
        <f>CONCATENATE(A7,C7,E7)</f>
        <v>MED14099</v>
      </c>
      <c r="C7">
        <v>14</v>
      </c>
      <c r="D7" s="167">
        <v>2012170010099</v>
      </c>
      <c r="E7" s="200" t="s">
        <v>7</v>
      </c>
      <c r="F7" s="168" t="s">
        <v>8</v>
      </c>
      <c r="G7" s="163"/>
      <c r="H7" s="188" t="e">
        <f>+#REF!+#REF!+#REF!</f>
        <v>#REF!</v>
      </c>
      <c r="I7" s="188" t="e">
        <f>SUMIF(#REF!,B7,#REF!)</f>
        <v>#REF!</v>
      </c>
      <c r="J7" s="188" t="e">
        <f>SUMIF(#REF!,B7,#REF!)</f>
        <v>#REF!</v>
      </c>
      <c r="K7" s="189" t="e">
        <f>+J7/I7</f>
        <v>#REF!</v>
      </c>
      <c r="L7" s="190"/>
      <c r="M7" s="35" t="s">
        <v>287</v>
      </c>
      <c r="N7" s="37" t="s">
        <v>288</v>
      </c>
      <c r="O7" s="40">
        <f>+'[1]099 ALBERGUE'!$P$27</f>
        <v>106541666.66666667</v>
      </c>
      <c r="P7" s="39">
        <v>300</v>
      </c>
      <c r="Q7" s="38"/>
      <c r="R7" s="38"/>
    </row>
    <row r="8" spans="1:18" ht="39.950000000000003" customHeight="1" x14ac:dyDescent="0.25">
      <c r="C8">
        <v>14</v>
      </c>
      <c r="D8" s="202"/>
      <c r="E8" s="202"/>
      <c r="F8" s="203"/>
      <c r="G8" s="163"/>
      <c r="H8" s="188"/>
      <c r="I8" s="188"/>
      <c r="J8" s="188"/>
      <c r="K8" s="189"/>
      <c r="L8" s="191"/>
      <c r="M8" s="35" t="s">
        <v>289</v>
      </c>
      <c r="N8" s="37" t="s">
        <v>290</v>
      </c>
      <c r="O8" s="40"/>
      <c r="P8" s="39" t="s">
        <v>500</v>
      </c>
      <c r="Q8" s="38"/>
      <c r="R8" s="38"/>
    </row>
    <row r="9" spans="1:18" ht="39.950000000000003" customHeight="1" x14ac:dyDescent="0.25">
      <c r="A9" t="s">
        <v>522</v>
      </c>
      <c r="B9" t="str">
        <f>CONCATENATE(A9,C9,E9)</f>
        <v>MED14105</v>
      </c>
      <c r="C9">
        <v>14</v>
      </c>
      <c r="D9" s="4">
        <v>2012170010105</v>
      </c>
      <c r="E9" s="5" t="s">
        <v>9</v>
      </c>
      <c r="F9" s="73" t="s">
        <v>10</v>
      </c>
      <c r="G9" s="163"/>
      <c r="H9" s="74" t="e">
        <f>SUMIF(#REF!,B9,#REF!)</f>
        <v>#REF!</v>
      </c>
      <c r="I9" s="74" t="e">
        <f>SUMIF(#REF!,B9,#REF!)</f>
        <v>#REF!</v>
      </c>
      <c r="J9" s="74" t="e">
        <f>SUMIF(#REF!,B9,#REF!)</f>
        <v>#REF!</v>
      </c>
      <c r="K9" s="76" t="e">
        <f t="shared" ref="K9:K11" si="0">+J9/I9</f>
        <v>#REF!</v>
      </c>
      <c r="L9" s="38"/>
      <c r="M9" s="35">
        <v>0</v>
      </c>
      <c r="N9" s="37">
        <v>0</v>
      </c>
      <c r="O9" s="74">
        <f>+'[1]105-ESPACIO PÚBLICO'!$P$26</f>
        <v>239292474</v>
      </c>
      <c r="P9" s="39">
        <v>0</v>
      </c>
      <c r="Q9" s="38"/>
      <c r="R9" s="38"/>
    </row>
    <row r="10" spans="1:18" ht="39.950000000000003" customHeight="1" x14ac:dyDescent="0.25">
      <c r="A10" t="s">
        <v>522</v>
      </c>
      <c r="B10" t="str">
        <f t="shared" ref="B10:B73" si="1">CONCATENATE(A10,C10,E10)</f>
        <v>MED14009</v>
      </c>
      <c r="C10">
        <v>14</v>
      </c>
      <c r="D10" s="4">
        <v>2012170010009</v>
      </c>
      <c r="E10" s="87" t="s">
        <v>96</v>
      </c>
      <c r="F10" s="73" t="s">
        <v>11</v>
      </c>
      <c r="G10" s="163"/>
      <c r="H10" s="74" t="e">
        <f>SUMIF(#REF!,B10,#REF!)</f>
        <v>#REF!</v>
      </c>
      <c r="I10" s="74" t="e">
        <f>SUMIF(#REF!,B10,#REF!)</f>
        <v>#REF!</v>
      </c>
      <c r="J10" s="74" t="e">
        <f>SUMIF(#REF!,B10,#REF!)</f>
        <v>#REF!</v>
      </c>
      <c r="K10" s="26">
        <v>0</v>
      </c>
      <c r="L10" s="35"/>
      <c r="M10" s="35" t="s">
        <v>292</v>
      </c>
      <c r="N10" s="37" t="s">
        <v>293</v>
      </c>
      <c r="O10" s="39">
        <f>+'[1]009-SERV.BASICOS(2)'!$P$14</f>
        <v>353000000</v>
      </c>
      <c r="P10" s="39">
        <v>95</v>
      </c>
      <c r="Q10" s="38"/>
      <c r="R10" s="38"/>
    </row>
    <row r="11" spans="1:18" ht="39.950000000000003" customHeight="1" x14ac:dyDescent="0.25">
      <c r="A11" t="s">
        <v>522</v>
      </c>
      <c r="B11" t="str">
        <f t="shared" si="1"/>
        <v>MED14145</v>
      </c>
      <c r="C11">
        <v>14</v>
      </c>
      <c r="D11" s="4">
        <v>2012170010145</v>
      </c>
      <c r="E11" s="6">
        <v>145</v>
      </c>
      <c r="F11" s="73" t="s">
        <v>12</v>
      </c>
      <c r="G11" s="163"/>
      <c r="H11" s="74" t="e">
        <f>SUMIF(#REF!,B11,#REF!)</f>
        <v>#REF!</v>
      </c>
      <c r="I11" s="74" t="e">
        <f>SUMIF(#REF!,B11,#REF!)</f>
        <v>#REF!</v>
      </c>
      <c r="J11" s="74" t="e">
        <f>SUMIF(#REF!,B11,#REF!)</f>
        <v>#REF!</v>
      </c>
      <c r="K11" s="76" t="e">
        <f t="shared" si="0"/>
        <v>#REF!</v>
      </c>
      <c r="L11" s="45"/>
      <c r="M11" s="35" t="s">
        <v>291</v>
      </c>
      <c r="N11" s="37" t="s">
        <v>12</v>
      </c>
      <c r="O11" s="39">
        <f>+'[1]145- PARQUES'!$P$20</f>
        <v>373687500</v>
      </c>
      <c r="P11" s="39">
        <v>0</v>
      </c>
      <c r="Q11" s="38"/>
      <c r="R11" s="38"/>
    </row>
    <row r="12" spans="1:18" ht="48" customHeight="1" x14ac:dyDescent="0.25">
      <c r="A12" t="s">
        <v>522</v>
      </c>
      <c r="B12" t="str">
        <f t="shared" si="1"/>
        <v>MED14008</v>
      </c>
      <c r="C12">
        <v>14</v>
      </c>
      <c r="D12" s="66">
        <v>2012170010008</v>
      </c>
      <c r="E12" s="68" t="s">
        <v>13</v>
      </c>
      <c r="F12" s="69" t="s">
        <v>14</v>
      </c>
      <c r="G12" s="163"/>
      <c r="H12" s="74" t="e">
        <f>SUMIF(#REF!,B12,#REF!)</f>
        <v>#REF!</v>
      </c>
      <c r="I12" s="74" t="e">
        <f>SUMIF(#REF!,B12,#REF!)</f>
        <v>#REF!</v>
      </c>
      <c r="J12" s="74" t="e">
        <f>SUMIF(#REF!,B12,#REF!)</f>
        <v>#REF!</v>
      </c>
      <c r="K12" s="76" t="e">
        <f>+J12/I12</f>
        <v>#REF!</v>
      </c>
      <c r="L12" s="35"/>
      <c r="M12" s="35" t="s">
        <v>294</v>
      </c>
      <c r="N12" s="37" t="s">
        <v>295</v>
      </c>
      <c r="O12" s="39">
        <f>+'[1]008-PGIRS'!$P$16</f>
        <v>82500000</v>
      </c>
      <c r="P12" s="40">
        <v>735294117647059</v>
      </c>
      <c r="Q12" s="38"/>
      <c r="R12" s="38"/>
    </row>
    <row r="13" spans="1:18" ht="39.950000000000003" customHeight="1" x14ac:dyDescent="0.25">
      <c r="A13" t="s">
        <v>523</v>
      </c>
      <c r="B13" t="str">
        <f t="shared" si="1"/>
        <v>ALC20135</v>
      </c>
      <c r="C13">
        <v>20</v>
      </c>
      <c r="D13" s="7">
        <v>2012170010135</v>
      </c>
      <c r="E13" s="8" t="s">
        <v>15</v>
      </c>
      <c r="F13" s="75" t="s">
        <v>16</v>
      </c>
      <c r="G13" s="164" t="s">
        <v>17</v>
      </c>
      <c r="H13" s="74" t="e">
        <f>SUMIF(#REF!,B13,#REF!)</f>
        <v>#REF!</v>
      </c>
      <c r="I13" s="74" t="e">
        <f>SUMIF(#REF!,B13,#REF!)</f>
        <v>#REF!</v>
      </c>
      <c r="J13" s="74" t="e">
        <f>SUMIF(#REF!,B13,#REF!)</f>
        <v>#REF!</v>
      </c>
      <c r="K13" s="26" t="e">
        <f>+J13/I13</f>
        <v>#REF!</v>
      </c>
      <c r="L13" s="35"/>
      <c r="M13" s="35" t="s">
        <v>296</v>
      </c>
      <c r="N13" s="37" t="s">
        <v>297</v>
      </c>
      <c r="O13" s="41">
        <f>+[2]DESPACHO!$P$15</f>
        <v>50000000</v>
      </c>
      <c r="P13" s="74" t="s">
        <v>501</v>
      </c>
      <c r="Q13" s="38"/>
      <c r="R13" s="38"/>
    </row>
    <row r="14" spans="1:18" ht="39.950000000000003" customHeight="1" x14ac:dyDescent="0.25">
      <c r="A14" t="s">
        <v>523</v>
      </c>
      <c r="B14" t="str">
        <f t="shared" si="1"/>
        <v>ALC20025</v>
      </c>
      <c r="C14">
        <v>20</v>
      </c>
      <c r="D14" s="9">
        <v>2012170010025</v>
      </c>
      <c r="E14" s="10" t="s">
        <v>18</v>
      </c>
      <c r="F14" s="11" t="s">
        <v>19</v>
      </c>
      <c r="G14" s="164"/>
      <c r="H14" s="74" t="e">
        <f>SUMIF(#REF!,B14,#REF!)</f>
        <v>#REF!</v>
      </c>
      <c r="I14" s="74" t="e">
        <f>SUMIF(#REF!,B14,#REF!)</f>
        <v>#REF!</v>
      </c>
      <c r="J14" s="74" t="e">
        <f>SUMIF(#REF!,B14,#REF!)</f>
        <v>#REF!</v>
      </c>
      <c r="K14" s="26" t="e">
        <f t="shared" ref="K14" si="2">+J14/I14</f>
        <v>#REF!</v>
      </c>
      <c r="L14" s="35"/>
      <c r="M14" s="35" t="s">
        <v>312</v>
      </c>
      <c r="N14" s="37" t="s">
        <v>313</v>
      </c>
      <c r="O14" s="41">
        <f>+'[3]25'!$P$12</f>
        <v>0</v>
      </c>
      <c r="P14" s="74">
        <v>370</v>
      </c>
      <c r="Q14" s="38"/>
      <c r="R14" s="38"/>
    </row>
    <row r="15" spans="1:18" ht="39.950000000000003" customHeight="1" x14ac:dyDescent="0.25">
      <c r="A15" t="s">
        <v>523</v>
      </c>
      <c r="B15" t="str">
        <f t="shared" si="1"/>
        <v>ALC20024</v>
      </c>
      <c r="C15">
        <v>20</v>
      </c>
      <c r="D15" s="27">
        <v>2012170010024</v>
      </c>
      <c r="E15" s="28" t="s">
        <v>20</v>
      </c>
      <c r="F15" s="29" t="s">
        <v>21</v>
      </c>
      <c r="G15" s="164"/>
      <c r="H15" s="74" t="e">
        <f>SUMIF(#REF!,B15,#REF!)</f>
        <v>#REF!</v>
      </c>
      <c r="I15" s="74" t="e">
        <f>SUMIF(#REF!,B15,#REF!)</f>
        <v>#REF!</v>
      </c>
      <c r="J15" s="74" t="e">
        <f>SUMIF(#REF!,B15,#REF!)</f>
        <v>#REF!</v>
      </c>
      <c r="K15" s="26">
        <v>0</v>
      </c>
      <c r="L15" s="35"/>
      <c r="M15" s="35" t="s">
        <v>298</v>
      </c>
      <c r="N15" s="37" t="s">
        <v>299</v>
      </c>
      <c r="O15" s="41">
        <f>+'[3]24'!$P$14</f>
        <v>0</v>
      </c>
      <c r="P15" s="74">
        <v>78</v>
      </c>
      <c r="Q15" s="38"/>
      <c r="R15" s="38"/>
    </row>
    <row r="16" spans="1:18" ht="39.950000000000003" customHeight="1" x14ac:dyDescent="0.25">
      <c r="A16" t="s">
        <v>523</v>
      </c>
      <c r="B16" t="str">
        <f t="shared" si="1"/>
        <v>ALC20026</v>
      </c>
      <c r="C16">
        <v>20</v>
      </c>
      <c r="D16" s="4">
        <v>2012170010026</v>
      </c>
      <c r="E16" s="5" t="s">
        <v>22</v>
      </c>
      <c r="F16" s="73" t="s">
        <v>23</v>
      </c>
      <c r="G16" s="164"/>
      <c r="H16" s="74" t="e">
        <f>SUMIF(#REF!,B16,#REF!)</f>
        <v>#REF!</v>
      </c>
      <c r="I16" s="74" t="e">
        <f>SUMIF(#REF!,B16,#REF!)</f>
        <v>#REF!</v>
      </c>
      <c r="J16" s="74" t="e">
        <f>SUMIF(#REF!,B16,#REF!)</f>
        <v>#REF!</v>
      </c>
      <c r="K16" s="26" t="e">
        <f t="shared" ref="K16:K48" si="3">+J16/I16</f>
        <v>#REF!</v>
      </c>
      <c r="L16" s="35"/>
      <c r="M16" s="35" t="s">
        <v>300</v>
      </c>
      <c r="N16" s="37" t="s">
        <v>301</v>
      </c>
      <c r="O16" s="41">
        <f>+'[4]26'!$P$20</f>
        <v>49250000</v>
      </c>
      <c r="P16" s="74">
        <v>2121</v>
      </c>
      <c r="Q16" s="38"/>
      <c r="R16" s="38"/>
    </row>
    <row r="17" spans="1:18" ht="39.950000000000003" customHeight="1" x14ac:dyDescent="0.25">
      <c r="A17" t="s">
        <v>523</v>
      </c>
      <c r="B17" t="str">
        <f t="shared" si="1"/>
        <v>ALC20027</v>
      </c>
      <c r="C17">
        <v>20</v>
      </c>
      <c r="D17" s="4">
        <v>2012170010027</v>
      </c>
      <c r="E17" s="5" t="s">
        <v>24</v>
      </c>
      <c r="F17" s="73" t="s">
        <v>25</v>
      </c>
      <c r="G17" s="164"/>
      <c r="H17" s="74" t="e">
        <f>SUMIF(#REF!,B17,#REF!)</f>
        <v>#REF!</v>
      </c>
      <c r="I17" s="74" t="e">
        <f>SUMIF(#REF!,B17,#REF!)</f>
        <v>#REF!</v>
      </c>
      <c r="J17" s="74" t="e">
        <f>SUMIF(#REF!,B17,#REF!)</f>
        <v>#REF!</v>
      </c>
      <c r="K17" s="26" t="e">
        <f t="shared" si="3"/>
        <v>#REF!</v>
      </c>
      <c r="L17" s="35"/>
      <c r="M17" s="35" t="s">
        <v>302</v>
      </c>
      <c r="N17" s="37" t="s">
        <v>303</v>
      </c>
      <c r="O17" s="41">
        <f>+'[4]27'!$P$19</f>
        <v>0</v>
      </c>
      <c r="P17" s="74">
        <v>1</v>
      </c>
      <c r="Q17" s="38"/>
      <c r="R17" s="38"/>
    </row>
    <row r="18" spans="1:18" ht="39.950000000000003" customHeight="1" x14ac:dyDescent="0.25">
      <c r="A18" t="s">
        <v>523</v>
      </c>
      <c r="B18" t="str">
        <f t="shared" si="1"/>
        <v>ALC20143</v>
      </c>
      <c r="C18">
        <v>20</v>
      </c>
      <c r="D18" s="4">
        <v>2012170010143</v>
      </c>
      <c r="E18" s="5" t="s">
        <v>26</v>
      </c>
      <c r="F18" s="73" t="s">
        <v>27</v>
      </c>
      <c r="G18" s="164"/>
      <c r="H18" s="74" t="e">
        <f>SUMIF(#REF!,B18,#REF!)</f>
        <v>#REF!</v>
      </c>
      <c r="I18" s="74" t="e">
        <f>SUMIF(#REF!,B18,#REF!)</f>
        <v>#REF!</v>
      </c>
      <c r="J18" s="74" t="e">
        <f>SUMIF(#REF!,B18,#REF!)</f>
        <v>#REF!</v>
      </c>
      <c r="K18" s="26" t="e">
        <f t="shared" si="3"/>
        <v>#REF!</v>
      </c>
      <c r="L18" s="35"/>
      <c r="M18" s="35" t="s">
        <v>310</v>
      </c>
      <c r="N18" s="37" t="s">
        <v>311</v>
      </c>
      <c r="O18" s="41">
        <f>+'[5]143'!$P$20</f>
        <v>160900000</v>
      </c>
      <c r="P18" s="74">
        <v>1</v>
      </c>
      <c r="Q18" s="38"/>
      <c r="R18" s="38"/>
    </row>
    <row r="19" spans="1:18" ht="39.950000000000003" customHeight="1" x14ac:dyDescent="0.25">
      <c r="A19" t="s">
        <v>523</v>
      </c>
      <c r="B19" t="str">
        <f t="shared" si="1"/>
        <v>ALC20140</v>
      </c>
      <c r="C19">
        <v>20</v>
      </c>
      <c r="D19" s="66">
        <v>2012170010140</v>
      </c>
      <c r="E19" s="68" t="s">
        <v>28</v>
      </c>
      <c r="F19" s="70" t="s">
        <v>29</v>
      </c>
      <c r="G19" s="192" t="s">
        <v>30</v>
      </c>
      <c r="H19" s="74" t="e">
        <f>SUMIF(#REF!,B19,#REF!)</f>
        <v>#REF!</v>
      </c>
      <c r="I19" s="74" t="e">
        <f>SUMIF(#REF!,B19,#REF!)</f>
        <v>#REF!</v>
      </c>
      <c r="J19" s="74" t="e">
        <f>SUMIF(#REF!,B19,#REF!)</f>
        <v>#REF!</v>
      </c>
      <c r="K19" s="26" t="e">
        <f t="shared" si="3"/>
        <v>#REF!</v>
      </c>
      <c r="L19" s="35"/>
      <c r="M19" s="35" t="s">
        <v>304</v>
      </c>
      <c r="N19" s="37" t="s">
        <v>305</v>
      </c>
      <c r="O19" s="41">
        <f>+'[6]140'!$P$21</f>
        <v>243362500</v>
      </c>
      <c r="P19" s="74">
        <v>102</v>
      </c>
      <c r="Q19" s="38"/>
      <c r="R19" s="38"/>
    </row>
    <row r="20" spans="1:18" ht="39.950000000000003" customHeight="1" x14ac:dyDescent="0.25">
      <c r="A20" t="s">
        <v>523</v>
      </c>
      <c r="B20" t="str">
        <f t="shared" si="1"/>
        <v>ALC20141</v>
      </c>
      <c r="C20">
        <v>20</v>
      </c>
      <c r="D20" s="66">
        <v>2012170010141</v>
      </c>
      <c r="E20" s="68" t="s">
        <v>31</v>
      </c>
      <c r="F20" s="70" t="s">
        <v>32</v>
      </c>
      <c r="G20" s="192"/>
      <c r="H20" s="74" t="e">
        <f>SUMIF(#REF!,B20,#REF!)</f>
        <v>#REF!</v>
      </c>
      <c r="I20" s="74" t="e">
        <f>SUMIF(#REF!,B20,#REF!)</f>
        <v>#REF!</v>
      </c>
      <c r="J20" s="74" t="e">
        <f>SUMIF(#REF!,B20,#REF!)</f>
        <v>#REF!</v>
      </c>
      <c r="K20" s="26" t="e">
        <f t="shared" si="3"/>
        <v>#REF!</v>
      </c>
      <c r="L20" s="35"/>
      <c r="M20" s="35" t="s">
        <v>306</v>
      </c>
      <c r="N20" s="37" t="s">
        <v>307</v>
      </c>
      <c r="O20" s="41">
        <f>+'[6]141'!$P$22</f>
        <v>30750000</v>
      </c>
      <c r="P20" s="74">
        <v>14</v>
      </c>
      <c r="Q20" s="38"/>
      <c r="R20" s="38"/>
    </row>
    <row r="21" spans="1:18" ht="39.950000000000003" customHeight="1" x14ac:dyDescent="0.25">
      <c r="A21" t="s">
        <v>523</v>
      </c>
      <c r="B21" t="str">
        <f t="shared" si="1"/>
        <v>ALC20142</v>
      </c>
      <c r="C21">
        <v>20</v>
      </c>
      <c r="D21" s="4">
        <v>2012170010142</v>
      </c>
      <c r="E21" s="5" t="s">
        <v>33</v>
      </c>
      <c r="F21" s="72" t="s">
        <v>34</v>
      </c>
      <c r="G21" s="192"/>
      <c r="H21" s="74" t="e">
        <f>SUMIF(#REF!,B21,#REF!)</f>
        <v>#REF!</v>
      </c>
      <c r="I21" s="74" t="e">
        <f>SUMIF(#REF!,B21,#REF!)</f>
        <v>#REF!</v>
      </c>
      <c r="J21" s="74" t="e">
        <f>SUMIF(#REF!,B21,#REF!)</f>
        <v>#REF!</v>
      </c>
      <c r="K21" s="26" t="e">
        <f t="shared" si="3"/>
        <v>#REF!</v>
      </c>
      <c r="L21" s="35"/>
      <c r="M21" s="35" t="s">
        <v>308</v>
      </c>
      <c r="N21" s="37" t="s">
        <v>309</v>
      </c>
      <c r="O21" s="41">
        <f>+'[6]142'!$P$14</f>
        <v>25000000</v>
      </c>
      <c r="P21" s="74">
        <v>1</v>
      </c>
      <c r="Q21" s="38"/>
      <c r="R21" s="38"/>
    </row>
    <row r="22" spans="1:18" ht="39.950000000000003" customHeight="1" x14ac:dyDescent="0.25">
      <c r="A22" t="s">
        <v>524</v>
      </c>
      <c r="B22" t="str">
        <f t="shared" si="1"/>
        <v>SAD21014</v>
      </c>
      <c r="C22">
        <v>21</v>
      </c>
      <c r="D22" s="66">
        <v>2012170010014</v>
      </c>
      <c r="E22" s="68" t="s">
        <v>35</v>
      </c>
      <c r="F22" s="69" t="s">
        <v>36</v>
      </c>
      <c r="G22" s="165" t="s">
        <v>37</v>
      </c>
      <c r="H22" s="74" t="e">
        <f>SUMIF(#REF!,B22,#REF!)</f>
        <v>#REF!</v>
      </c>
      <c r="I22" s="74" t="e">
        <f>SUMIF(#REF!,B22,#REF!)</f>
        <v>#REF!</v>
      </c>
      <c r="J22" s="74" t="e">
        <f>SUMIF(#REF!,B22,#REF!)</f>
        <v>#REF!</v>
      </c>
      <c r="K22" s="26" t="e">
        <f t="shared" si="3"/>
        <v>#REF!</v>
      </c>
      <c r="L22" s="35"/>
      <c r="M22" s="35" t="s">
        <v>314</v>
      </c>
      <c r="N22" s="37" t="s">
        <v>315</v>
      </c>
      <c r="O22" s="41">
        <f>+'[7]014'!$Q$15</f>
        <v>61840000</v>
      </c>
      <c r="P22" s="74">
        <v>80</v>
      </c>
      <c r="Q22" s="47"/>
      <c r="R22" s="38"/>
    </row>
    <row r="23" spans="1:18" ht="39.950000000000003" customHeight="1" x14ac:dyDescent="0.25">
      <c r="A23" t="s">
        <v>524</v>
      </c>
      <c r="B23" t="str">
        <f t="shared" si="1"/>
        <v>SAD21136</v>
      </c>
      <c r="C23">
        <v>21</v>
      </c>
      <c r="D23" s="4">
        <v>2012170010136</v>
      </c>
      <c r="E23" s="5" t="s">
        <v>38</v>
      </c>
      <c r="F23" s="73" t="s">
        <v>39</v>
      </c>
      <c r="G23" s="166"/>
      <c r="H23" s="74" t="e">
        <f>SUMIF(#REF!,B23,#REF!)</f>
        <v>#REF!</v>
      </c>
      <c r="I23" s="74" t="e">
        <f>SUMIF(#REF!,B23,#REF!)</f>
        <v>#REF!</v>
      </c>
      <c r="J23" s="74" t="e">
        <f>SUMIF(#REF!,B23,#REF!)</f>
        <v>#REF!</v>
      </c>
      <c r="K23" s="26" t="e">
        <f t="shared" si="3"/>
        <v>#REF!</v>
      </c>
      <c r="L23" s="35"/>
      <c r="M23" s="35" t="s">
        <v>316</v>
      </c>
      <c r="N23" s="37" t="s">
        <v>317</v>
      </c>
      <c r="O23" s="41">
        <f>+'[7]136'!$P$13</f>
        <v>19760000</v>
      </c>
      <c r="P23" s="46">
        <v>0</v>
      </c>
      <c r="Q23" s="47"/>
      <c r="R23" s="38"/>
    </row>
    <row r="24" spans="1:18" ht="39.950000000000003" customHeight="1" x14ac:dyDescent="0.25">
      <c r="A24" t="s">
        <v>524</v>
      </c>
      <c r="B24" t="str">
        <f t="shared" si="1"/>
        <v>SAD21015</v>
      </c>
      <c r="C24">
        <v>21</v>
      </c>
      <c r="D24" s="66">
        <v>2012170010015</v>
      </c>
      <c r="E24" s="68" t="s">
        <v>40</v>
      </c>
      <c r="F24" s="69" t="s">
        <v>41</v>
      </c>
      <c r="G24" s="166"/>
      <c r="H24" s="74" t="e">
        <f>SUMIF(#REF!,B24,#REF!)</f>
        <v>#REF!</v>
      </c>
      <c r="I24" s="74" t="e">
        <f>SUMIF(#REF!,B24,#REF!)</f>
        <v>#REF!</v>
      </c>
      <c r="J24" s="74" t="e">
        <f>SUMIF(#REF!,B24,#REF!)</f>
        <v>#REF!</v>
      </c>
      <c r="K24" s="26" t="e">
        <f t="shared" si="3"/>
        <v>#REF!</v>
      </c>
      <c r="L24" s="35"/>
      <c r="M24" s="35" t="s">
        <v>318</v>
      </c>
      <c r="N24" s="37" t="s">
        <v>319</v>
      </c>
      <c r="O24" s="41">
        <f>+'[7]015'!$P$28</f>
        <v>98375000</v>
      </c>
      <c r="P24" s="46">
        <v>100199600798403</v>
      </c>
      <c r="Q24" s="47"/>
      <c r="R24" s="38"/>
    </row>
    <row r="25" spans="1:18" ht="39.950000000000003" customHeight="1" x14ac:dyDescent="0.25">
      <c r="A25" t="s">
        <v>524</v>
      </c>
      <c r="B25" t="str">
        <f t="shared" si="1"/>
        <v>SAD21018</v>
      </c>
      <c r="C25">
        <v>21</v>
      </c>
      <c r="D25" s="4">
        <v>2012170010018</v>
      </c>
      <c r="E25" s="5" t="s">
        <v>42</v>
      </c>
      <c r="F25" s="73" t="s">
        <v>43</v>
      </c>
      <c r="G25" s="166"/>
      <c r="H25" s="74" t="e">
        <f>SUMIF(#REF!,B25,#REF!)</f>
        <v>#REF!</v>
      </c>
      <c r="I25" s="74" t="e">
        <f>SUMIF(#REF!,B25,#REF!)</f>
        <v>#REF!</v>
      </c>
      <c r="J25" s="74" t="e">
        <f>SUMIF(#REF!,B25,#REF!)</f>
        <v>#REF!</v>
      </c>
      <c r="K25" s="26" t="e">
        <f t="shared" si="3"/>
        <v>#REF!</v>
      </c>
      <c r="L25" s="35"/>
      <c r="M25" s="35" t="s">
        <v>320</v>
      </c>
      <c r="N25" s="37" t="s">
        <v>321</v>
      </c>
      <c r="O25" s="41">
        <f>+'[7]018'!$P$14</f>
        <v>6207243.6363636367</v>
      </c>
      <c r="P25" s="74">
        <v>100</v>
      </c>
      <c r="Q25" s="47"/>
      <c r="R25" s="38"/>
    </row>
    <row r="26" spans="1:18" ht="39.950000000000003" customHeight="1" x14ac:dyDescent="0.25">
      <c r="A26" t="s">
        <v>524</v>
      </c>
      <c r="B26" t="str">
        <f t="shared" si="1"/>
        <v>SAD21016</v>
      </c>
      <c r="C26">
        <v>21</v>
      </c>
      <c r="D26" s="66">
        <v>2012170010016</v>
      </c>
      <c r="E26" s="68" t="s">
        <v>44</v>
      </c>
      <c r="F26" s="69" t="s">
        <v>45</v>
      </c>
      <c r="G26" s="166"/>
      <c r="H26" s="74" t="e">
        <f>SUMIF(#REF!,B26,#REF!)</f>
        <v>#REF!</v>
      </c>
      <c r="I26" s="74" t="e">
        <f>SUMIF(#REF!,B26,#REF!)</f>
        <v>#REF!</v>
      </c>
      <c r="J26" s="74" t="e">
        <f>SUMIF(#REF!,B26,#REF!)</f>
        <v>#REF!</v>
      </c>
      <c r="K26" s="26" t="e">
        <f t="shared" si="3"/>
        <v>#REF!</v>
      </c>
      <c r="L26" s="35"/>
      <c r="M26" s="35" t="s">
        <v>322</v>
      </c>
      <c r="N26" s="37" t="s">
        <v>323</v>
      </c>
      <c r="O26" s="41">
        <f>+'[7]016'!$P$17</f>
        <v>31988170.800000001</v>
      </c>
      <c r="P26" s="74">
        <v>100</v>
      </c>
      <c r="Q26" s="47"/>
      <c r="R26" s="38"/>
    </row>
    <row r="27" spans="1:18" ht="39.950000000000003" customHeight="1" x14ac:dyDescent="0.25">
      <c r="A27" t="s">
        <v>524</v>
      </c>
      <c r="B27" t="str">
        <f t="shared" si="1"/>
        <v>SAD21017</v>
      </c>
      <c r="C27">
        <v>21</v>
      </c>
      <c r="D27" s="66">
        <v>2012170010017</v>
      </c>
      <c r="E27" s="68" t="s">
        <v>46</v>
      </c>
      <c r="F27" s="69" t="s">
        <v>47</v>
      </c>
      <c r="G27" s="166"/>
      <c r="H27" s="74" t="e">
        <f>SUMIF(#REF!,B27,#REF!)</f>
        <v>#REF!</v>
      </c>
      <c r="I27" s="74" t="e">
        <f>SUMIF(#REF!,B27,#REF!)</f>
        <v>#REF!</v>
      </c>
      <c r="J27" s="74" t="e">
        <f>SUMIF(#REF!,B27,#REF!)</f>
        <v>#REF!</v>
      </c>
      <c r="K27" s="26" t="e">
        <f t="shared" si="3"/>
        <v>#REF!</v>
      </c>
      <c r="L27" s="35"/>
      <c r="M27" s="35" t="s">
        <v>324</v>
      </c>
      <c r="N27" s="37" t="s">
        <v>325</v>
      </c>
      <c r="O27" s="41">
        <f>+'[7]017'!$P$54</f>
        <v>138427000</v>
      </c>
      <c r="P27" s="46">
        <v>195767195767196</v>
      </c>
      <c r="Q27" s="47"/>
      <c r="R27" s="38"/>
    </row>
    <row r="28" spans="1:18" ht="39.950000000000003" customHeight="1" x14ac:dyDescent="0.25">
      <c r="A28" t="s">
        <v>525</v>
      </c>
      <c r="B28" t="str">
        <f t="shared" si="1"/>
        <v>PLA22123</v>
      </c>
      <c r="C28">
        <v>22</v>
      </c>
      <c r="D28" s="4">
        <v>2012170010123</v>
      </c>
      <c r="E28" s="5" t="s">
        <v>48</v>
      </c>
      <c r="F28" s="73" t="s">
        <v>49</v>
      </c>
      <c r="G28" s="170" t="s">
        <v>50</v>
      </c>
      <c r="H28" s="74" t="e">
        <f>SUMIF(#REF!,B28,#REF!)</f>
        <v>#REF!</v>
      </c>
      <c r="I28" s="74" t="e">
        <f>SUMIF(#REF!,B28,#REF!)</f>
        <v>#REF!</v>
      </c>
      <c r="J28" s="74" t="e">
        <f>SUMIF(#REF!,B28,#REF!)</f>
        <v>#REF!</v>
      </c>
      <c r="K28" s="26" t="e">
        <f t="shared" si="3"/>
        <v>#REF!</v>
      </c>
      <c r="L28" s="38"/>
      <c r="M28" s="35">
        <v>0</v>
      </c>
      <c r="N28" s="37">
        <v>0</v>
      </c>
      <c r="O28" s="74">
        <f>+'[8]123'!$P$13</f>
        <v>8250000</v>
      </c>
      <c r="P28" s="38"/>
      <c r="Q28" s="38"/>
      <c r="R28" s="38"/>
    </row>
    <row r="29" spans="1:18" ht="39.950000000000003" customHeight="1" x14ac:dyDescent="0.25">
      <c r="A29" t="s">
        <v>525</v>
      </c>
      <c r="B29" t="str">
        <f t="shared" si="1"/>
        <v>PLA22120</v>
      </c>
      <c r="C29">
        <v>22</v>
      </c>
      <c r="D29" s="4">
        <v>2012170010120</v>
      </c>
      <c r="E29" s="5" t="s">
        <v>51</v>
      </c>
      <c r="F29" s="73" t="s">
        <v>52</v>
      </c>
      <c r="G29" s="170"/>
      <c r="H29" s="74" t="e">
        <f>SUMIF(#REF!,B29,#REF!)</f>
        <v>#REF!</v>
      </c>
      <c r="I29" s="74" t="e">
        <f>SUMIF(#REF!,B29,#REF!)</f>
        <v>#REF!</v>
      </c>
      <c r="J29" s="74" t="e">
        <f>SUMIF(#REF!,B29,#REF!)</f>
        <v>#REF!</v>
      </c>
      <c r="K29" s="26" t="e">
        <f t="shared" si="3"/>
        <v>#REF!</v>
      </c>
      <c r="L29" s="35"/>
      <c r="M29" s="35" t="s">
        <v>326</v>
      </c>
      <c r="N29" s="37" t="s">
        <v>327</v>
      </c>
      <c r="O29" s="74">
        <f>+'[8]120'!$P$19</f>
        <v>127550000</v>
      </c>
      <c r="P29" s="74">
        <v>100</v>
      </c>
      <c r="Q29" s="38"/>
      <c r="R29" s="38"/>
    </row>
    <row r="30" spans="1:18" ht="39.950000000000003" customHeight="1" x14ac:dyDescent="0.25">
      <c r="A30" t="s">
        <v>525</v>
      </c>
      <c r="B30" t="str">
        <f t="shared" si="1"/>
        <v>PLA22119</v>
      </c>
      <c r="C30">
        <v>22</v>
      </c>
      <c r="D30" s="66">
        <v>2012170010119</v>
      </c>
      <c r="E30" s="68" t="s">
        <v>53</v>
      </c>
      <c r="F30" s="69" t="s">
        <v>54</v>
      </c>
      <c r="G30" s="170"/>
      <c r="H30" s="74" t="e">
        <f>SUMIF(#REF!,B30,#REF!)</f>
        <v>#REF!</v>
      </c>
      <c r="I30" s="74" t="e">
        <f>SUMIF(#REF!,B30,#REF!)</f>
        <v>#REF!</v>
      </c>
      <c r="J30" s="74" t="e">
        <f>SUMIF(#REF!,B30,#REF!)</f>
        <v>#REF!</v>
      </c>
      <c r="K30" s="26" t="e">
        <f t="shared" si="3"/>
        <v>#REF!</v>
      </c>
      <c r="L30" s="35"/>
      <c r="M30" s="35" t="s">
        <v>328</v>
      </c>
      <c r="N30" s="37" t="s">
        <v>329</v>
      </c>
      <c r="O30" s="74">
        <f>+'[8]119'!$P$18</f>
        <v>46632000</v>
      </c>
      <c r="P30" s="74">
        <v>100</v>
      </c>
      <c r="Q30" s="38"/>
      <c r="R30" s="38"/>
    </row>
    <row r="31" spans="1:18" ht="39.950000000000003" customHeight="1" x14ac:dyDescent="0.25">
      <c r="A31" t="s">
        <v>525</v>
      </c>
      <c r="B31" t="str">
        <f t="shared" si="1"/>
        <v>PLA22117</v>
      </c>
      <c r="C31">
        <v>22</v>
      </c>
      <c r="D31" s="4">
        <v>2012170010117</v>
      </c>
      <c r="E31" s="5" t="s">
        <v>55</v>
      </c>
      <c r="F31" s="73" t="s">
        <v>56</v>
      </c>
      <c r="G31" s="170"/>
      <c r="H31" s="74" t="e">
        <f>SUMIF(#REF!,B31,#REF!)</f>
        <v>#REF!</v>
      </c>
      <c r="I31" s="74" t="e">
        <f>SUMIF(#REF!,B31,#REF!)</f>
        <v>#REF!</v>
      </c>
      <c r="J31" s="74" t="e">
        <f>SUMIF(#REF!,B31,#REF!)</f>
        <v>#REF!</v>
      </c>
      <c r="K31" s="26" t="e">
        <f t="shared" si="3"/>
        <v>#REF!</v>
      </c>
      <c r="L31" s="35"/>
      <c r="M31" s="35" t="s">
        <v>330</v>
      </c>
      <c r="N31" s="37" t="s">
        <v>331</v>
      </c>
      <c r="O31" s="74">
        <f>+'[8]117'!$P$15</f>
        <v>26188822.5</v>
      </c>
      <c r="P31" s="74">
        <v>983333333333333</v>
      </c>
      <c r="Q31" s="38"/>
      <c r="R31" s="38"/>
    </row>
    <row r="32" spans="1:18" ht="39.950000000000003" customHeight="1" x14ac:dyDescent="0.25">
      <c r="A32" t="s">
        <v>525</v>
      </c>
      <c r="B32" t="str">
        <f t="shared" si="1"/>
        <v>PLA22121</v>
      </c>
      <c r="C32">
        <v>22</v>
      </c>
      <c r="D32" s="4">
        <v>2012170010121</v>
      </c>
      <c r="E32" s="5" t="s">
        <v>57</v>
      </c>
      <c r="F32" s="73" t="s">
        <v>58</v>
      </c>
      <c r="G32" s="170"/>
      <c r="H32" s="74" t="e">
        <f>SUMIF(#REF!,B32,#REF!)</f>
        <v>#REF!</v>
      </c>
      <c r="I32" s="74" t="e">
        <f>SUMIF(#REF!,B32,#REF!)</f>
        <v>#REF!</v>
      </c>
      <c r="J32" s="74" t="e">
        <f>SUMIF(#REF!,B32,#REF!)</f>
        <v>#REF!</v>
      </c>
      <c r="K32" s="26" t="e">
        <f t="shared" si="3"/>
        <v>#REF!</v>
      </c>
      <c r="L32" s="35"/>
      <c r="M32" s="35" t="s">
        <v>332</v>
      </c>
      <c r="N32" s="37" t="s">
        <v>333</v>
      </c>
      <c r="O32" s="74">
        <f>+'[8]121'!$P$16</f>
        <v>60450000</v>
      </c>
      <c r="P32" s="74">
        <v>100</v>
      </c>
      <c r="Q32" s="38"/>
      <c r="R32" s="38"/>
    </row>
    <row r="33" spans="1:18" ht="39.950000000000003" customHeight="1" x14ac:dyDescent="0.25">
      <c r="A33" t="s">
        <v>525</v>
      </c>
      <c r="B33" t="str">
        <f t="shared" si="1"/>
        <v>PLA22128</v>
      </c>
      <c r="C33">
        <v>22</v>
      </c>
      <c r="D33" s="4">
        <v>2012170010128</v>
      </c>
      <c r="E33" s="5" t="s">
        <v>59</v>
      </c>
      <c r="F33" s="73" t="s">
        <v>60</v>
      </c>
      <c r="G33" s="170"/>
      <c r="H33" s="74" t="e">
        <f>SUMIF(#REF!,B33,#REF!)</f>
        <v>#REF!</v>
      </c>
      <c r="I33" s="74" t="e">
        <f>SUMIF(#REF!,B33,#REF!)</f>
        <v>#REF!</v>
      </c>
      <c r="J33" s="74" t="e">
        <f>SUMIF(#REF!,B33,#REF!)</f>
        <v>#REF!</v>
      </c>
      <c r="K33" s="26" t="e">
        <f t="shared" si="3"/>
        <v>#REF!</v>
      </c>
      <c r="L33" s="35"/>
      <c r="M33" s="35" t="s">
        <v>334</v>
      </c>
      <c r="N33" s="37" t="s">
        <v>335</v>
      </c>
      <c r="O33" s="74">
        <f>+'[8]128'!$P$12</f>
        <v>0</v>
      </c>
      <c r="P33" s="74" t="s">
        <v>502</v>
      </c>
      <c r="Q33" s="38"/>
      <c r="R33" s="38"/>
    </row>
    <row r="34" spans="1:18" ht="33.75" x14ac:dyDescent="0.25">
      <c r="A34" t="s">
        <v>525</v>
      </c>
      <c r="B34" t="str">
        <f t="shared" si="1"/>
        <v>PLA22122</v>
      </c>
      <c r="C34">
        <v>22</v>
      </c>
      <c r="D34" s="66">
        <v>2012170010122</v>
      </c>
      <c r="E34" s="68" t="s">
        <v>61</v>
      </c>
      <c r="F34" s="69" t="s">
        <v>62</v>
      </c>
      <c r="G34" s="170"/>
      <c r="H34" s="74" t="e">
        <f>SUMIF(#REF!,B34,#REF!)</f>
        <v>#REF!</v>
      </c>
      <c r="I34" s="74" t="e">
        <f>SUMIF(#REF!,B34,#REF!)</f>
        <v>#REF!</v>
      </c>
      <c r="J34" s="74" t="e">
        <f>SUMIF(#REF!,B34,#REF!)</f>
        <v>#REF!</v>
      </c>
      <c r="K34" s="26" t="e">
        <f t="shared" si="3"/>
        <v>#REF!</v>
      </c>
      <c r="L34" s="35"/>
      <c r="M34" s="35" t="s">
        <v>336</v>
      </c>
      <c r="N34" s="37" t="s">
        <v>337</v>
      </c>
      <c r="O34" s="74">
        <f>+'[8]122'!$P$15</f>
        <v>111546975.5</v>
      </c>
      <c r="P34" s="74">
        <v>4</v>
      </c>
      <c r="Q34" s="38"/>
      <c r="R34" s="38"/>
    </row>
    <row r="35" spans="1:18" ht="39.950000000000003" customHeight="1" x14ac:dyDescent="0.25">
      <c r="A35" t="s">
        <v>526</v>
      </c>
      <c r="B35" t="str">
        <f t="shared" si="1"/>
        <v>TTO23127</v>
      </c>
      <c r="C35">
        <v>23</v>
      </c>
      <c r="D35" s="66">
        <v>2012170010127</v>
      </c>
      <c r="E35" s="68" t="s">
        <v>63</v>
      </c>
      <c r="F35" s="69" t="s">
        <v>64</v>
      </c>
      <c r="G35" s="180" t="s">
        <v>65</v>
      </c>
      <c r="H35" s="74" t="e">
        <f>SUMIF(#REF!,B35,#REF!)</f>
        <v>#REF!</v>
      </c>
      <c r="I35" s="74" t="e">
        <f>SUMIF(#REF!,B35,#REF!)</f>
        <v>#REF!</v>
      </c>
      <c r="J35" s="74" t="e">
        <f>SUMIF(#REF!,B35,#REF!)</f>
        <v>#REF!</v>
      </c>
      <c r="K35" s="26" t="e">
        <f t="shared" si="3"/>
        <v>#REF!</v>
      </c>
      <c r="L35" s="35"/>
      <c r="M35" s="35" t="s">
        <v>338</v>
      </c>
      <c r="N35" s="37" t="s">
        <v>339</v>
      </c>
      <c r="O35" s="39">
        <f>+'[9]127'!$P$21</f>
        <v>67800000</v>
      </c>
      <c r="P35" s="74">
        <v>65</v>
      </c>
      <c r="Q35" s="38"/>
      <c r="R35" s="38"/>
    </row>
    <row r="36" spans="1:18" ht="39.950000000000003" customHeight="1" x14ac:dyDescent="0.25">
      <c r="A36" t="s">
        <v>526</v>
      </c>
      <c r="B36" t="str">
        <f t="shared" si="1"/>
        <v>TTO23130</v>
      </c>
      <c r="C36">
        <v>23</v>
      </c>
      <c r="D36" s="66">
        <v>2012170010130</v>
      </c>
      <c r="E36" s="68" t="s">
        <v>66</v>
      </c>
      <c r="F36" s="69" t="s">
        <v>67</v>
      </c>
      <c r="G36" s="181"/>
      <c r="H36" s="74" t="e">
        <f>SUMIF(#REF!,B36,#REF!)</f>
        <v>#REF!</v>
      </c>
      <c r="I36" s="74" t="e">
        <f>SUMIF(#REF!,B36,#REF!)</f>
        <v>#REF!</v>
      </c>
      <c r="J36" s="74" t="e">
        <f>SUMIF(#REF!,B36,#REF!)</f>
        <v>#REF!</v>
      </c>
      <c r="K36" s="26" t="e">
        <f t="shared" si="3"/>
        <v>#REF!</v>
      </c>
      <c r="L36" s="35"/>
      <c r="M36" s="35" t="s">
        <v>340</v>
      </c>
      <c r="N36" s="37" t="s">
        <v>341</v>
      </c>
      <c r="O36" s="39">
        <f>+'[9]130'!$P$23</f>
        <v>142200000</v>
      </c>
      <c r="P36" s="74">
        <v>948387096774194</v>
      </c>
      <c r="Q36" s="38"/>
      <c r="R36" s="38"/>
    </row>
    <row r="37" spans="1:18" ht="39.950000000000003" customHeight="1" x14ac:dyDescent="0.25">
      <c r="A37" t="s">
        <v>526</v>
      </c>
      <c r="B37" t="str">
        <f t="shared" si="1"/>
        <v>TTO23201</v>
      </c>
      <c r="C37">
        <v>23</v>
      </c>
      <c r="D37" s="4">
        <v>2012170010201</v>
      </c>
      <c r="E37" s="5">
        <v>201</v>
      </c>
      <c r="F37" s="12" t="s">
        <v>0</v>
      </c>
      <c r="G37" s="181"/>
      <c r="H37" s="74" t="e">
        <f>SUMIF(#REF!,B37,#REF!)</f>
        <v>#REF!</v>
      </c>
      <c r="I37" s="74" t="e">
        <f>SUMIF(#REF!,B37,#REF!)</f>
        <v>#REF!</v>
      </c>
      <c r="J37" s="74" t="e">
        <f>SUMIF(#REF!,B37,#REF!)</f>
        <v>#REF!</v>
      </c>
      <c r="K37" s="26">
        <v>0</v>
      </c>
      <c r="L37" s="38"/>
      <c r="M37" s="35">
        <v>0</v>
      </c>
      <c r="N37" s="37">
        <v>0</v>
      </c>
      <c r="O37" s="21"/>
      <c r="P37" s="74"/>
      <c r="Q37" s="38"/>
      <c r="R37" s="38"/>
    </row>
    <row r="38" spans="1:18" ht="39.950000000000003" customHeight="1" x14ac:dyDescent="0.25">
      <c r="A38" t="s">
        <v>526</v>
      </c>
      <c r="B38" t="str">
        <f t="shared" si="1"/>
        <v>TTO23131</v>
      </c>
      <c r="C38">
        <v>23</v>
      </c>
      <c r="D38" s="66">
        <v>2012170010131</v>
      </c>
      <c r="E38" s="68" t="s">
        <v>97</v>
      </c>
      <c r="F38" s="69" t="s">
        <v>98</v>
      </c>
      <c r="G38" s="181"/>
      <c r="H38" s="74" t="e">
        <f>SUMIF(#REF!,B38,#REF!)</f>
        <v>#REF!</v>
      </c>
      <c r="I38" s="74" t="e">
        <f>SUMIF(#REF!,B38,#REF!)</f>
        <v>#REF!</v>
      </c>
      <c r="J38" s="74" t="e">
        <f>SUMIF(#REF!,B38,#REF!)</f>
        <v>#REF!</v>
      </c>
      <c r="K38" s="26" t="e">
        <f t="shared" si="3"/>
        <v>#REF!</v>
      </c>
      <c r="L38" s="35"/>
      <c r="M38" s="35" t="s">
        <v>342</v>
      </c>
      <c r="N38" s="37" t="s">
        <v>343</v>
      </c>
      <c r="O38" s="41">
        <f>+'[9]131'!$P$17</f>
        <v>44000000</v>
      </c>
      <c r="P38" s="42">
        <v>1</v>
      </c>
      <c r="Q38" s="38"/>
      <c r="R38" s="38"/>
    </row>
    <row r="39" spans="1:18" ht="39.950000000000003" customHeight="1" x14ac:dyDescent="0.25">
      <c r="A39" t="s">
        <v>526</v>
      </c>
      <c r="B39" t="str">
        <f t="shared" si="1"/>
        <v>TTO23129</v>
      </c>
      <c r="C39">
        <v>23</v>
      </c>
      <c r="D39" s="66">
        <v>2012170010129</v>
      </c>
      <c r="E39" s="68">
        <v>129</v>
      </c>
      <c r="F39" s="69" t="s">
        <v>98</v>
      </c>
      <c r="G39" s="181"/>
      <c r="H39" s="74" t="e">
        <f>SUMIF(#REF!,B39,#REF!)</f>
        <v>#REF!</v>
      </c>
      <c r="I39" s="74" t="e">
        <f>SUMIF(#REF!,B39,#REF!)</f>
        <v>#REF!</v>
      </c>
      <c r="J39" s="74" t="e">
        <f>SUMIF(#REF!,B39,#REF!)</f>
        <v>#REF!</v>
      </c>
      <c r="K39" s="26" t="e">
        <f t="shared" si="3"/>
        <v>#REF!</v>
      </c>
      <c r="L39" s="35"/>
      <c r="M39" s="35" t="s">
        <v>344</v>
      </c>
      <c r="N39" s="37" t="s">
        <v>345</v>
      </c>
      <c r="O39" s="41">
        <f>+'[9]129'!$P$52</f>
        <v>417747825</v>
      </c>
      <c r="P39" s="42">
        <v>100</v>
      </c>
      <c r="Q39" s="38"/>
      <c r="R39" s="38"/>
    </row>
    <row r="40" spans="1:18" ht="39.950000000000003" customHeight="1" x14ac:dyDescent="0.25">
      <c r="A40" t="s">
        <v>526</v>
      </c>
      <c r="B40" t="str">
        <f t="shared" si="1"/>
        <v>TTO23132</v>
      </c>
      <c r="C40">
        <v>23</v>
      </c>
      <c r="D40" s="66">
        <v>2012170010132</v>
      </c>
      <c r="E40" s="68" t="s">
        <v>68</v>
      </c>
      <c r="F40" s="69" t="s">
        <v>69</v>
      </c>
      <c r="G40" s="181"/>
      <c r="H40" s="74" t="e">
        <f>SUMIF(#REF!,B40,#REF!)</f>
        <v>#REF!</v>
      </c>
      <c r="I40" s="74" t="e">
        <f>SUMIF(#REF!,B40,#REF!)</f>
        <v>#REF!</v>
      </c>
      <c r="J40" s="74" t="e">
        <f>SUMIF(#REF!,B40,#REF!)</f>
        <v>#REF!</v>
      </c>
      <c r="K40" s="26" t="e">
        <f t="shared" si="3"/>
        <v>#REF!</v>
      </c>
      <c r="L40" s="35"/>
      <c r="M40" s="35" t="s">
        <v>346</v>
      </c>
      <c r="N40" s="37" t="s">
        <v>347</v>
      </c>
      <c r="O40" s="41">
        <f>+'[9]132'!$P$17</f>
        <v>62000000</v>
      </c>
      <c r="P40" s="42">
        <v>100</v>
      </c>
      <c r="Q40" s="38"/>
      <c r="R40" s="38"/>
    </row>
    <row r="41" spans="1:18" ht="39.950000000000003" customHeight="1" x14ac:dyDescent="0.25">
      <c r="A41" t="s">
        <v>527</v>
      </c>
      <c r="B41" t="str">
        <f t="shared" si="1"/>
        <v>GOB24102</v>
      </c>
      <c r="C41">
        <v>24</v>
      </c>
      <c r="D41" s="66">
        <v>2012170010102</v>
      </c>
      <c r="E41" s="68" t="s">
        <v>70</v>
      </c>
      <c r="F41" s="69" t="s">
        <v>71</v>
      </c>
      <c r="G41" s="187" t="s">
        <v>72</v>
      </c>
      <c r="H41" s="74" t="e">
        <f>SUMIF(#REF!,B41,#REF!)</f>
        <v>#REF!</v>
      </c>
      <c r="I41" s="74" t="e">
        <f>SUMIF(#REF!,B41,#REF!)</f>
        <v>#REF!</v>
      </c>
      <c r="J41" s="74" t="e">
        <f>SUMIF(#REF!,B41,#REF!)</f>
        <v>#REF!</v>
      </c>
      <c r="K41" s="26" t="e">
        <f t="shared" si="3"/>
        <v>#REF!</v>
      </c>
      <c r="L41" s="35"/>
      <c r="M41" s="35" t="s">
        <v>348</v>
      </c>
      <c r="N41" s="37" t="s">
        <v>349</v>
      </c>
      <c r="O41" s="41">
        <f>+'[10]UPV-102'!$P$20</f>
        <v>95250000</v>
      </c>
      <c r="P41" s="42">
        <v>183</v>
      </c>
      <c r="Q41" s="38"/>
      <c r="R41" s="38"/>
    </row>
    <row r="42" spans="1:18" ht="39.950000000000003" customHeight="1" x14ac:dyDescent="0.25">
      <c r="A42" t="s">
        <v>527</v>
      </c>
      <c r="B42" t="str">
        <f t="shared" si="1"/>
        <v>GOB24101</v>
      </c>
      <c r="C42">
        <v>24</v>
      </c>
      <c r="D42" s="66">
        <v>2012170010101</v>
      </c>
      <c r="E42" s="68" t="s">
        <v>73</v>
      </c>
      <c r="F42" s="69" t="s">
        <v>74</v>
      </c>
      <c r="G42" s="187"/>
      <c r="H42" s="74" t="e">
        <f>SUMIF(#REF!,B42,#REF!)</f>
        <v>#REF!</v>
      </c>
      <c r="I42" s="74" t="e">
        <f>SUMIF(#REF!,B42,#REF!)</f>
        <v>#REF!</v>
      </c>
      <c r="J42" s="74" t="e">
        <f>SUMIF(#REF!,B42,#REF!)</f>
        <v>#REF!</v>
      </c>
      <c r="K42" s="26" t="e">
        <f t="shared" si="3"/>
        <v>#REF!</v>
      </c>
      <c r="L42" s="35"/>
      <c r="M42" s="35" t="s">
        <v>350</v>
      </c>
      <c r="N42" s="37" t="s">
        <v>351</v>
      </c>
      <c r="O42" s="41">
        <f>+'[10]Prote Com vulner 101 '!$P$18</f>
        <v>255000000</v>
      </c>
      <c r="P42" s="42">
        <v>55</v>
      </c>
      <c r="Q42" s="38"/>
      <c r="R42" s="38"/>
    </row>
    <row r="43" spans="1:18" ht="39.950000000000003" customHeight="1" x14ac:dyDescent="0.25">
      <c r="A43" t="s">
        <v>527</v>
      </c>
      <c r="B43" t="str">
        <f t="shared" si="1"/>
        <v>GOB24098</v>
      </c>
      <c r="C43">
        <v>24</v>
      </c>
      <c r="D43" s="4">
        <v>2012170010098</v>
      </c>
      <c r="E43" s="5" t="s">
        <v>75</v>
      </c>
      <c r="F43" s="73" t="s">
        <v>76</v>
      </c>
      <c r="G43" s="187"/>
      <c r="H43" s="74" t="e">
        <f>SUMIF(#REF!,B43,#REF!)</f>
        <v>#REF!</v>
      </c>
      <c r="I43" s="74" t="e">
        <f>SUMIF(#REF!,B43,#REF!)</f>
        <v>#REF!</v>
      </c>
      <c r="J43" s="74" t="e">
        <f>SUMIF(#REF!,B43,#REF!)</f>
        <v>#REF!</v>
      </c>
      <c r="K43" s="26">
        <v>0</v>
      </c>
      <c r="L43" s="35"/>
      <c r="M43" s="35" t="s">
        <v>352</v>
      </c>
      <c r="N43" s="37" t="s">
        <v>353</v>
      </c>
      <c r="O43" s="41">
        <f>+'[10]Abuso sexual 98 '!$P$13</f>
        <v>10000000</v>
      </c>
      <c r="P43" s="42">
        <v>21</v>
      </c>
      <c r="Q43" s="38"/>
      <c r="R43" s="38"/>
    </row>
    <row r="44" spans="1:18" ht="39.950000000000003" customHeight="1" x14ac:dyDescent="0.25">
      <c r="A44" t="s">
        <v>527</v>
      </c>
      <c r="B44" t="str">
        <f t="shared" si="1"/>
        <v>GOB24147</v>
      </c>
      <c r="C44">
        <v>24</v>
      </c>
      <c r="D44" s="66">
        <v>2012170010147</v>
      </c>
      <c r="E44" s="68" t="s">
        <v>77</v>
      </c>
      <c r="F44" s="69" t="s">
        <v>78</v>
      </c>
      <c r="G44" s="187"/>
      <c r="H44" s="74" t="e">
        <f>SUMIF(#REF!,B44,#REF!)</f>
        <v>#REF!</v>
      </c>
      <c r="I44" s="74" t="e">
        <f>SUMIF(#REF!,B44,#REF!)</f>
        <v>#REF!</v>
      </c>
      <c r="J44" s="74" t="e">
        <f>SUMIF(#REF!,B44,#REF!)</f>
        <v>#REF!</v>
      </c>
      <c r="K44" s="26" t="e">
        <f t="shared" si="3"/>
        <v>#REF!</v>
      </c>
      <c r="L44" s="35"/>
      <c r="M44" s="35" t="s">
        <v>359</v>
      </c>
      <c r="N44" s="37" t="s">
        <v>360</v>
      </c>
      <c r="O44" s="41">
        <f>+'[10]violencia intrafamiliar 147'!$P$12</f>
        <v>20000000</v>
      </c>
      <c r="P44" s="42">
        <v>1364</v>
      </c>
      <c r="Q44" s="38"/>
      <c r="R44" s="38"/>
    </row>
    <row r="45" spans="1:18" ht="39.950000000000003" customHeight="1" x14ac:dyDescent="0.25">
      <c r="A45" t="s">
        <v>527</v>
      </c>
      <c r="B45" t="str">
        <f t="shared" si="1"/>
        <v>GOB24103</v>
      </c>
      <c r="C45">
        <v>24</v>
      </c>
      <c r="D45" s="66">
        <v>2012170010103</v>
      </c>
      <c r="E45" s="68" t="s">
        <v>79</v>
      </c>
      <c r="F45" s="69" t="s">
        <v>80</v>
      </c>
      <c r="G45" s="187"/>
      <c r="H45" s="74" t="e">
        <f>SUMIF(#REF!,B45,#REF!)</f>
        <v>#REF!</v>
      </c>
      <c r="I45" s="74" t="e">
        <f>SUMIF(#REF!,B45,#REF!)</f>
        <v>#REF!</v>
      </c>
      <c r="J45" s="74" t="e">
        <f>SUMIF(#REF!,B45,#REF!)</f>
        <v>#REF!</v>
      </c>
      <c r="K45" s="26" t="e">
        <f t="shared" si="3"/>
        <v>#REF!</v>
      </c>
      <c r="L45" s="35"/>
      <c r="M45" s="35" t="s">
        <v>354</v>
      </c>
      <c r="N45" s="37" t="s">
        <v>355</v>
      </c>
      <c r="O45" s="41">
        <f>+'[10]victimas 103 '!$P$15</f>
        <v>37500000</v>
      </c>
      <c r="P45" s="42">
        <v>100</v>
      </c>
      <c r="Q45" s="38"/>
      <c r="R45" s="38"/>
    </row>
    <row r="46" spans="1:18" ht="39.950000000000003" customHeight="1" x14ac:dyDescent="0.25">
      <c r="A46" t="s">
        <v>527</v>
      </c>
      <c r="B46" t="str">
        <f t="shared" si="1"/>
        <v>GOB24097</v>
      </c>
      <c r="C46">
        <v>24</v>
      </c>
      <c r="D46" s="66">
        <v>2012170010097</v>
      </c>
      <c r="E46" s="68" t="s">
        <v>81</v>
      </c>
      <c r="F46" s="69" t="s">
        <v>82</v>
      </c>
      <c r="G46" s="187"/>
      <c r="H46" s="74" t="e">
        <f>SUMIF(#REF!,B46,#REF!)</f>
        <v>#REF!</v>
      </c>
      <c r="I46" s="74" t="e">
        <f>SUMIF(#REF!,B46,#REF!)</f>
        <v>#REF!</v>
      </c>
      <c r="J46" s="74" t="e">
        <f>SUMIF(#REF!,B46,#REF!)</f>
        <v>#REF!</v>
      </c>
      <c r="K46" s="26" t="e">
        <f t="shared" si="3"/>
        <v>#REF!</v>
      </c>
      <c r="L46" s="35"/>
      <c r="M46" s="35" t="s">
        <v>356</v>
      </c>
      <c r="N46" s="37" t="s">
        <v>357</v>
      </c>
      <c r="O46" s="41">
        <f>+'[10]Org seguridad final 97'!$P$47</f>
        <v>714425522.93499994</v>
      </c>
      <c r="P46" s="42">
        <v>337</v>
      </c>
      <c r="Q46" s="38"/>
      <c r="R46" s="38"/>
    </row>
    <row r="47" spans="1:18" ht="39.950000000000003" customHeight="1" x14ac:dyDescent="0.25">
      <c r="A47" t="s">
        <v>527</v>
      </c>
      <c r="B47" t="str">
        <f t="shared" si="1"/>
        <v>GOB24100</v>
      </c>
      <c r="C47">
        <v>24</v>
      </c>
      <c r="D47" s="4">
        <v>2012170010100</v>
      </c>
      <c r="E47" s="5" t="s">
        <v>83</v>
      </c>
      <c r="F47" s="73" t="s">
        <v>84</v>
      </c>
      <c r="G47" s="187"/>
      <c r="H47" s="74" t="e">
        <f>SUMIF(#REF!,B47,#REF!)</f>
        <v>#REF!</v>
      </c>
      <c r="I47" s="74" t="e">
        <f>SUMIF(#REF!,B47,#REF!)</f>
        <v>#REF!</v>
      </c>
      <c r="J47" s="74" t="e">
        <f>SUMIF(#REF!,B47,#REF!)</f>
        <v>#REF!</v>
      </c>
      <c r="K47" s="26">
        <v>0</v>
      </c>
      <c r="L47" s="35"/>
      <c r="M47" s="36" t="s">
        <v>358</v>
      </c>
      <c r="N47" s="37" t="s">
        <v>498</v>
      </c>
      <c r="O47" s="41">
        <f>+'[10]CONSEJO PAZ 100'!$P$12</f>
        <v>6250000</v>
      </c>
      <c r="P47" s="42" t="e">
        <f>IF(M47=#REF!,#REF!,"OJO")</f>
        <v>#REF!</v>
      </c>
      <c r="Q47" s="38"/>
      <c r="R47" s="38"/>
    </row>
    <row r="48" spans="1:18" ht="39.950000000000003" customHeight="1" x14ac:dyDescent="0.25">
      <c r="A48" t="s">
        <v>527</v>
      </c>
      <c r="B48" t="str">
        <f t="shared" si="1"/>
        <v>GOB24104</v>
      </c>
      <c r="C48">
        <v>24</v>
      </c>
      <c r="D48" s="4">
        <v>2012170010104</v>
      </c>
      <c r="E48" s="5" t="s">
        <v>85</v>
      </c>
      <c r="F48" s="73" t="s">
        <v>86</v>
      </c>
      <c r="G48" s="187"/>
      <c r="H48" s="74" t="e">
        <f>SUMIF(#REF!,B48,#REF!)</f>
        <v>#REF!</v>
      </c>
      <c r="I48" s="74" t="e">
        <f>SUMIF(#REF!,B48,#REF!)</f>
        <v>#REF!</v>
      </c>
      <c r="J48" s="74" t="e">
        <f>SUMIF(#REF!,B48,#REF!)</f>
        <v>#REF!</v>
      </c>
      <c r="K48" s="26" t="e">
        <f t="shared" si="3"/>
        <v>#REF!</v>
      </c>
      <c r="L48" s="35"/>
      <c r="M48" s="36" t="s">
        <v>358</v>
      </c>
      <c r="N48" s="37" t="s">
        <v>498</v>
      </c>
      <c r="O48" s="41">
        <f>+'[10]Resocialización 104'!$P$20</f>
        <v>48750000</v>
      </c>
      <c r="P48" s="42" t="e">
        <f>IF(M48=#REF!,#REF!,"OJO")</f>
        <v>#REF!</v>
      </c>
      <c r="Q48" s="38"/>
      <c r="R48" s="38"/>
    </row>
    <row r="49" spans="1:18" ht="39.950000000000003" customHeight="1" x14ac:dyDescent="0.25">
      <c r="A49" t="s">
        <v>528</v>
      </c>
      <c r="B49" t="str">
        <f t="shared" si="1"/>
        <v>HAC25133</v>
      </c>
      <c r="C49">
        <v>25</v>
      </c>
      <c r="D49" s="31" t="s">
        <v>87</v>
      </c>
      <c r="E49" s="32" t="s">
        <v>88</v>
      </c>
      <c r="F49" s="69" t="s">
        <v>89</v>
      </c>
      <c r="G49" s="30" t="s">
        <v>90</v>
      </c>
      <c r="H49" s="74" t="e">
        <f>SUMIF(#REF!,B49,#REF!)</f>
        <v>#REF!</v>
      </c>
      <c r="I49" s="74" t="e">
        <f>SUMIF(#REF!,B49,#REF!)</f>
        <v>#REF!</v>
      </c>
      <c r="J49" s="74" t="e">
        <f>SUMIF(#REF!,B49,#REF!)</f>
        <v>#REF!</v>
      </c>
      <c r="K49" s="26" t="e">
        <f>+J49/I49</f>
        <v>#REF!</v>
      </c>
      <c r="L49" s="38"/>
      <c r="M49" s="35">
        <v>0</v>
      </c>
      <c r="N49" s="37">
        <v>0</v>
      </c>
      <c r="O49" s="46">
        <f>+'[11]133'!$P$36</f>
        <v>2184617932</v>
      </c>
      <c r="P49" s="42" t="str">
        <f>IF(M49=[12]Hoja1!$G$297,[12]Hoja1!$E$297,"OJO")</f>
        <v>OJO</v>
      </c>
      <c r="Q49" s="38"/>
      <c r="R49" s="38"/>
    </row>
    <row r="50" spans="1:18" ht="39.950000000000003" customHeight="1" x14ac:dyDescent="0.25">
      <c r="A50" t="s">
        <v>529</v>
      </c>
      <c r="B50" t="str">
        <f t="shared" si="1"/>
        <v>OPP26085</v>
      </c>
      <c r="C50" s="23">
        <v>26</v>
      </c>
      <c r="D50" s="66">
        <v>2012170010085</v>
      </c>
      <c r="E50" s="32" t="s">
        <v>91</v>
      </c>
      <c r="F50" s="69" t="s">
        <v>92</v>
      </c>
      <c r="G50" s="185" t="s">
        <v>93</v>
      </c>
      <c r="H50" s="74" t="e">
        <f>SUMIF(#REF!,B50,#REF!)</f>
        <v>#REF!</v>
      </c>
      <c r="I50" s="74" t="e">
        <f>SUMIF(#REF!,B50,#REF!)</f>
        <v>#REF!</v>
      </c>
      <c r="J50" s="74" t="e">
        <f>SUMIF(#REF!,B50,#REF!)</f>
        <v>#REF!</v>
      </c>
      <c r="K50" s="26">
        <v>0</v>
      </c>
      <c r="L50" s="35"/>
      <c r="M50" s="44" t="s">
        <v>361</v>
      </c>
      <c r="N50" s="37" t="s">
        <v>362</v>
      </c>
      <c r="O50" s="39">
        <f>+'[13]085(2)'!$P$12</f>
        <v>30000000</v>
      </c>
      <c r="P50" s="42">
        <f>IF(M50=[12]Hoja1!$G$297,[12]Hoja1!$E$297,"OJO")</f>
        <v>1</v>
      </c>
      <c r="Q50" s="38"/>
      <c r="R50" s="38"/>
    </row>
    <row r="51" spans="1:18" ht="39.950000000000003" customHeight="1" x14ac:dyDescent="0.25">
      <c r="A51" t="s">
        <v>529</v>
      </c>
      <c r="B51" t="str">
        <f t="shared" si="1"/>
        <v>OPP26037</v>
      </c>
      <c r="C51">
        <v>26</v>
      </c>
      <c r="D51" s="66">
        <v>2012170010037</v>
      </c>
      <c r="E51" s="68" t="s">
        <v>94</v>
      </c>
      <c r="F51" s="69" t="s">
        <v>95</v>
      </c>
      <c r="G51" s="186"/>
      <c r="H51" s="74" t="e">
        <f>SUMIF(#REF!,B51,#REF!)</f>
        <v>#REF!</v>
      </c>
      <c r="I51" s="74" t="e">
        <f>SUMIF(#REF!,B51,#REF!)</f>
        <v>#REF!</v>
      </c>
      <c r="J51" s="74" t="e">
        <f>SUMIF(#REF!,B51,#REF!)</f>
        <v>#REF!</v>
      </c>
      <c r="K51" s="26" t="e">
        <f t="shared" ref="K51:K89" si="4">+J51/I51</f>
        <v>#REF!</v>
      </c>
      <c r="L51" s="35"/>
      <c r="M51" s="43" t="s">
        <v>363</v>
      </c>
      <c r="N51" s="37" t="s">
        <v>364</v>
      </c>
      <c r="O51" s="39">
        <f>+'[13]037(2)'!$P$24</f>
        <v>160000000</v>
      </c>
      <c r="P51" s="39">
        <f>IF(M51=[12]Hoja1!$G$289,[12]Hoja1!$E$289,"OJO")</f>
        <v>0</v>
      </c>
      <c r="Q51" s="38"/>
      <c r="R51" s="38"/>
    </row>
    <row r="52" spans="1:18" ht="39.950000000000003" customHeight="1" x14ac:dyDescent="0.25">
      <c r="A52" t="s">
        <v>529</v>
      </c>
      <c r="B52" t="str">
        <f t="shared" si="1"/>
        <v>OPP26009</v>
      </c>
      <c r="C52">
        <v>26</v>
      </c>
      <c r="D52" s="66">
        <v>2012170010009</v>
      </c>
      <c r="E52" s="68" t="s">
        <v>96</v>
      </c>
      <c r="F52" s="69" t="s">
        <v>11</v>
      </c>
      <c r="G52" s="186"/>
      <c r="H52" s="74" t="e">
        <f>SUMIF(#REF!,B52,#REF!)</f>
        <v>#REF!</v>
      </c>
      <c r="I52" s="74" t="e">
        <f>SUMIF(#REF!,B52,#REF!)</f>
        <v>#REF!</v>
      </c>
      <c r="J52" s="74" t="e">
        <f>SUMIF(#REF!,B52,#REF!)</f>
        <v>#REF!</v>
      </c>
      <c r="K52" s="26" t="e">
        <f t="shared" si="4"/>
        <v>#REF!</v>
      </c>
      <c r="L52" s="35"/>
      <c r="M52" s="43" t="s">
        <v>292</v>
      </c>
      <c r="N52" s="37" t="s">
        <v>293</v>
      </c>
      <c r="O52" s="40"/>
      <c r="P52" s="39">
        <f>IF(M52=[12]Hoja1!$G$577,[12]Hoja1!$E$577,"OJO")</f>
        <v>95</v>
      </c>
      <c r="Q52" s="38"/>
      <c r="R52" s="38"/>
    </row>
    <row r="53" spans="1:18" ht="39.950000000000003" customHeight="1" x14ac:dyDescent="0.25">
      <c r="A53" t="s">
        <v>529</v>
      </c>
      <c r="B53" t="str">
        <f t="shared" si="1"/>
        <v>OPP26131</v>
      </c>
      <c r="C53">
        <v>26</v>
      </c>
      <c r="D53" s="66">
        <v>2012170010131</v>
      </c>
      <c r="E53" s="68" t="s">
        <v>97</v>
      </c>
      <c r="F53" s="69" t="s">
        <v>98</v>
      </c>
      <c r="G53" s="186"/>
      <c r="H53" s="74" t="e">
        <f>SUMIF(#REF!,B53,#REF!)</f>
        <v>#REF!</v>
      </c>
      <c r="I53" s="74" t="e">
        <f>SUMIF(#REF!,B53,#REF!)</f>
        <v>#REF!</v>
      </c>
      <c r="J53" s="74" t="e">
        <f>SUMIF(#REF!,B53,#REF!)</f>
        <v>#REF!</v>
      </c>
      <c r="K53" s="26">
        <v>0</v>
      </c>
      <c r="L53" s="35"/>
      <c r="M53" s="43" t="s">
        <v>342</v>
      </c>
      <c r="N53" s="37" t="s">
        <v>343</v>
      </c>
      <c r="O53" s="39">
        <f>+'[13]131(2)'!$P$62</f>
        <v>0</v>
      </c>
      <c r="P53" s="39">
        <f>IF(M53=[12]Hoja1!$G$655,[12]Hoja1!$E$655,"OJO")</f>
        <v>1</v>
      </c>
      <c r="Q53" s="38"/>
      <c r="R53" s="38"/>
    </row>
    <row r="54" spans="1:18" ht="39.950000000000003" customHeight="1" x14ac:dyDescent="0.25">
      <c r="A54" t="s">
        <v>529</v>
      </c>
      <c r="B54" t="str">
        <f t="shared" si="1"/>
        <v>OPP26007</v>
      </c>
      <c r="C54">
        <v>26</v>
      </c>
      <c r="D54" s="4">
        <v>2012170010007</v>
      </c>
      <c r="E54" s="5" t="s">
        <v>99</v>
      </c>
      <c r="F54" s="73" t="s">
        <v>100</v>
      </c>
      <c r="G54" s="186"/>
      <c r="H54" s="74" t="e">
        <f>SUMIF(#REF!,B54,#REF!)</f>
        <v>#REF!</v>
      </c>
      <c r="I54" s="74" t="e">
        <f>SUMIF(#REF!,B54,#REF!)</f>
        <v>#REF!</v>
      </c>
      <c r="J54" s="74" t="e">
        <f>SUMIF(#REF!,B54,#REF!)</f>
        <v>#REF!</v>
      </c>
      <c r="K54" s="26" t="e">
        <f t="shared" si="4"/>
        <v>#REF!</v>
      </c>
      <c r="L54" s="35"/>
      <c r="M54" s="43" t="s">
        <v>365</v>
      </c>
      <c r="N54" s="37" t="s">
        <v>366</v>
      </c>
      <c r="O54" s="39">
        <f>+'[13]007(2)'!$P$19</f>
        <v>262500000</v>
      </c>
      <c r="P54" s="39">
        <f>IF(M54=[12]Hoja1!$G$293,[12]Hoja1!$E$293,"OJO")</f>
        <v>0</v>
      </c>
      <c r="Q54" s="38"/>
      <c r="R54" s="38"/>
    </row>
    <row r="55" spans="1:18" ht="39.950000000000003" customHeight="1" x14ac:dyDescent="0.25">
      <c r="A55" t="s">
        <v>529</v>
      </c>
      <c r="B55" t="str">
        <f t="shared" si="1"/>
        <v>OPP26137</v>
      </c>
      <c r="C55">
        <v>26</v>
      </c>
      <c r="D55" s="4">
        <v>2012170010137</v>
      </c>
      <c r="E55" s="5" t="s">
        <v>101</v>
      </c>
      <c r="F55" s="73" t="s">
        <v>102</v>
      </c>
      <c r="G55" s="186"/>
      <c r="H55" s="74" t="e">
        <f>SUMIF(#REF!,B55,#REF!)</f>
        <v>#REF!</v>
      </c>
      <c r="I55" s="74" t="e">
        <f>SUMIF(#REF!,B55,#REF!)</f>
        <v>#REF!</v>
      </c>
      <c r="J55" s="74" t="e">
        <f>SUMIF(#REF!,B55,#REF!)</f>
        <v>#REF!</v>
      </c>
      <c r="K55" s="26">
        <v>0</v>
      </c>
      <c r="L55" s="35"/>
      <c r="M55" s="43" t="s">
        <v>367</v>
      </c>
      <c r="N55" s="37" t="s">
        <v>368</v>
      </c>
      <c r="O55" s="40"/>
      <c r="P55" s="39">
        <f>IF(M55=[12]Hoja1!$G$286,[12]Hoja1!$E$286,"OJO")</f>
        <v>1</v>
      </c>
      <c r="Q55" s="38"/>
      <c r="R55" s="38"/>
    </row>
    <row r="56" spans="1:18" ht="39.950000000000003" customHeight="1" x14ac:dyDescent="0.25">
      <c r="A56" t="s">
        <v>529</v>
      </c>
      <c r="B56" t="str">
        <f t="shared" si="1"/>
        <v>OPP26134</v>
      </c>
      <c r="C56">
        <v>26</v>
      </c>
      <c r="D56" s="66">
        <v>2012170010134</v>
      </c>
      <c r="E56" s="68" t="s">
        <v>103</v>
      </c>
      <c r="F56" s="69" t="s">
        <v>104</v>
      </c>
      <c r="G56" s="186"/>
      <c r="H56" s="74" t="e">
        <f>SUMIF(#REF!,B56,#REF!)</f>
        <v>#REF!</v>
      </c>
      <c r="I56" s="74" t="e">
        <f>SUMIF(#REF!,B56,#REF!)</f>
        <v>#REF!</v>
      </c>
      <c r="J56" s="74" t="e">
        <f>SUMIF(#REF!,B56,#REF!)</f>
        <v>#REF!</v>
      </c>
      <c r="K56" s="26" t="e">
        <f t="shared" si="4"/>
        <v>#REF!</v>
      </c>
      <c r="L56" s="35"/>
      <c r="M56" s="43" t="s">
        <v>369</v>
      </c>
      <c r="N56" s="37" t="s">
        <v>370</v>
      </c>
      <c r="O56" s="39">
        <f>+'[13]134(2)'!$Q$18</f>
        <v>375000000</v>
      </c>
      <c r="P56" s="39">
        <f>IF(M56=[12]Hoja1!$G$143,[12]Hoja1!$E$143,"OJO")</f>
        <v>1384</v>
      </c>
      <c r="Q56" s="38"/>
      <c r="R56" s="38"/>
    </row>
    <row r="57" spans="1:18" ht="39.950000000000003" customHeight="1" x14ac:dyDescent="0.25">
      <c r="A57" t="s">
        <v>529</v>
      </c>
      <c r="B57" t="str">
        <f t="shared" si="1"/>
        <v>OPP26001</v>
      </c>
      <c r="C57">
        <v>26</v>
      </c>
      <c r="D57" s="4">
        <v>2012170010001</v>
      </c>
      <c r="E57" s="5" t="s">
        <v>105</v>
      </c>
      <c r="F57" s="73" t="s">
        <v>106</v>
      </c>
      <c r="G57" s="186"/>
      <c r="H57" s="74" t="e">
        <f>SUMIF(#REF!,B57,#REF!)</f>
        <v>#REF!</v>
      </c>
      <c r="I57" s="74" t="e">
        <f>SUMIF(#REF!,B57,#REF!)</f>
        <v>#REF!</v>
      </c>
      <c r="J57" s="74" t="e">
        <f>SUMIF(#REF!,B57,#REF!)</f>
        <v>#REF!</v>
      </c>
      <c r="K57" s="26" t="e">
        <f t="shared" si="4"/>
        <v>#REF!</v>
      </c>
      <c r="L57" s="35"/>
      <c r="M57" s="43" t="s">
        <v>371</v>
      </c>
      <c r="N57" s="37" t="s">
        <v>372</v>
      </c>
      <c r="O57" s="39">
        <f>+'[13]001'!$P$63</f>
        <v>50000000</v>
      </c>
      <c r="P57" s="39">
        <f>IF(M57=[12]Hoja1!$G$298,[12]Hoja1!$E$298,"OJO")</f>
        <v>2020</v>
      </c>
      <c r="Q57" s="38"/>
      <c r="R57" s="38"/>
    </row>
    <row r="58" spans="1:18" ht="39.950000000000003" customHeight="1" x14ac:dyDescent="0.25">
      <c r="A58" t="s">
        <v>529</v>
      </c>
      <c r="B58" t="str">
        <f t="shared" si="1"/>
        <v>OPP26002</v>
      </c>
      <c r="C58">
        <v>26</v>
      </c>
      <c r="D58" s="4">
        <v>2012170010002</v>
      </c>
      <c r="E58" s="5" t="s">
        <v>107</v>
      </c>
      <c r="F58" s="73" t="s">
        <v>108</v>
      </c>
      <c r="G58" s="186"/>
      <c r="H58" s="74" t="e">
        <f>SUMIF(#REF!,B58,#REF!)</f>
        <v>#REF!</v>
      </c>
      <c r="I58" s="74" t="e">
        <f>SUMIF(#REF!,B58,#REF!)</f>
        <v>#REF!</v>
      </c>
      <c r="J58" s="74" t="e">
        <f>SUMIF(#REF!,B58,#REF!)</f>
        <v>#REF!</v>
      </c>
      <c r="K58" s="26" t="e">
        <f t="shared" si="4"/>
        <v>#REF!</v>
      </c>
      <c r="L58" s="35"/>
      <c r="M58" s="43" t="s">
        <v>371</v>
      </c>
      <c r="N58" s="37" t="s">
        <v>372</v>
      </c>
      <c r="O58" s="39">
        <f>+'[13]002'!$P$63</f>
        <v>15166718</v>
      </c>
      <c r="P58" s="39">
        <f>IF(M58=[12]Hoja1!$G$298,[12]Hoja1!$E$298,"OJO")</f>
        <v>2020</v>
      </c>
      <c r="Q58" s="38"/>
      <c r="R58" s="38"/>
    </row>
    <row r="59" spans="1:18" ht="39.950000000000003" customHeight="1" x14ac:dyDescent="0.25">
      <c r="A59" t="s">
        <v>529</v>
      </c>
      <c r="B59" t="str">
        <f t="shared" si="1"/>
        <v>OPP26004</v>
      </c>
      <c r="C59">
        <v>26</v>
      </c>
      <c r="D59" s="4">
        <v>2012170010004</v>
      </c>
      <c r="E59" s="5" t="s">
        <v>109</v>
      </c>
      <c r="F59" s="73" t="s">
        <v>110</v>
      </c>
      <c r="G59" s="186"/>
      <c r="H59" s="74" t="e">
        <f>SUMIF(#REF!,B59,#REF!)</f>
        <v>#REF!</v>
      </c>
      <c r="I59" s="74" t="e">
        <f>SUMIF(#REF!,B59,#REF!)</f>
        <v>#REF!</v>
      </c>
      <c r="J59" s="74" t="e">
        <f>SUMIF(#REF!,B59,#REF!)</f>
        <v>#REF!</v>
      </c>
      <c r="K59" s="26" t="e">
        <f t="shared" si="4"/>
        <v>#REF!</v>
      </c>
      <c r="L59" s="35"/>
      <c r="M59" s="43" t="s">
        <v>375</v>
      </c>
      <c r="N59" s="37" t="s">
        <v>376</v>
      </c>
      <c r="O59" s="39">
        <f>+'[13]004'!$P$62</f>
        <v>0</v>
      </c>
      <c r="P59" s="39">
        <f>IF(M59=[12]Hoja1!$G$428,[12]Hoja1!$E$428,"OJO")</f>
        <v>1</v>
      </c>
      <c r="Q59" s="38"/>
      <c r="R59" s="38"/>
    </row>
    <row r="60" spans="1:18" ht="39.950000000000003" customHeight="1" x14ac:dyDescent="0.25">
      <c r="A60" t="s">
        <v>529</v>
      </c>
      <c r="B60" t="str">
        <f t="shared" si="1"/>
        <v>OPP26006</v>
      </c>
      <c r="C60">
        <v>26</v>
      </c>
      <c r="D60" s="4">
        <v>2012170010006</v>
      </c>
      <c r="E60" s="5" t="s">
        <v>111</v>
      </c>
      <c r="F60" s="73" t="s">
        <v>112</v>
      </c>
      <c r="G60" s="186"/>
      <c r="H60" s="74" t="e">
        <f>SUMIF(#REF!,B60,#REF!)</f>
        <v>#REF!</v>
      </c>
      <c r="I60" s="74" t="e">
        <f>SUMIF(#REF!,B60,#REF!)</f>
        <v>#REF!</v>
      </c>
      <c r="J60" s="74" t="e">
        <f>SUMIF(#REF!,B60,#REF!)</f>
        <v>#REF!</v>
      </c>
      <c r="K60" s="26" t="e">
        <f t="shared" si="4"/>
        <v>#REF!</v>
      </c>
      <c r="L60" s="35"/>
      <c r="M60" s="43" t="s">
        <v>377</v>
      </c>
      <c r="N60" s="37" t="s">
        <v>378</v>
      </c>
      <c r="O60" s="39">
        <f>+'[13]006'!$P$62</f>
        <v>14130000000</v>
      </c>
      <c r="P60" s="39">
        <f>IF(M60=[12]Hoja1!$G$388,[12]Hoja1!$E$388,"OJO")</f>
        <v>50</v>
      </c>
      <c r="Q60" s="38"/>
      <c r="R60" s="38"/>
    </row>
    <row r="61" spans="1:18" ht="39.950000000000003" customHeight="1" x14ac:dyDescent="0.25">
      <c r="A61" t="s">
        <v>529</v>
      </c>
      <c r="B61" t="str">
        <f t="shared" si="1"/>
        <v>OPP26005</v>
      </c>
      <c r="C61">
        <v>26</v>
      </c>
      <c r="D61" s="4">
        <v>2012170010005</v>
      </c>
      <c r="E61" s="5" t="s">
        <v>113</v>
      </c>
      <c r="F61" s="73" t="s">
        <v>114</v>
      </c>
      <c r="G61" s="186"/>
      <c r="H61" s="74" t="e">
        <f>SUMIF(#REF!,B61,#REF!)</f>
        <v>#REF!</v>
      </c>
      <c r="I61" s="74" t="e">
        <f>SUMIF(#REF!,B61,#REF!)</f>
        <v>#REF!</v>
      </c>
      <c r="J61" s="74" t="e">
        <f>SUMIF(#REF!,B61,#REF!)</f>
        <v>#REF!</v>
      </c>
      <c r="K61" s="26" t="e">
        <f t="shared" si="4"/>
        <v>#REF!</v>
      </c>
      <c r="L61" s="35"/>
      <c r="M61" s="43" t="s">
        <v>379</v>
      </c>
      <c r="N61" s="37" t="s">
        <v>380</v>
      </c>
      <c r="O61" s="39">
        <f>+'[13]005'!$P$62</f>
        <v>5332000000</v>
      </c>
      <c r="P61" s="39">
        <f>IF(M61=[12]Hoja1!$G$420,[12]Hoja1!$E$420,"OJO")</f>
        <v>9</v>
      </c>
      <c r="Q61" s="38"/>
      <c r="R61" s="38"/>
    </row>
    <row r="62" spans="1:18" ht="39.950000000000003" customHeight="1" x14ac:dyDescent="0.25">
      <c r="A62" t="s">
        <v>529</v>
      </c>
      <c r="B62" t="str">
        <f t="shared" si="1"/>
        <v>OPP26003</v>
      </c>
      <c r="C62">
        <v>26</v>
      </c>
      <c r="D62" s="4">
        <v>2012170010003</v>
      </c>
      <c r="E62" s="5" t="s">
        <v>115</v>
      </c>
      <c r="F62" s="73" t="s">
        <v>116</v>
      </c>
      <c r="G62" s="186"/>
      <c r="H62" s="74" t="e">
        <f>SUMIF(#REF!,B62,#REF!)</f>
        <v>#REF!</v>
      </c>
      <c r="I62" s="74" t="e">
        <f>SUMIF(#REF!,B62,#REF!)</f>
        <v>#REF!</v>
      </c>
      <c r="J62" s="74" t="e">
        <f>SUMIF(#REF!,B62,#REF!)</f>
        <v>#REF!</v>
      </c>
      <c r="K62" s="26" t="e">
        <f t="shared" si="4"/>
        <v>#REF!</v>
      </c>
      <c r="L62" s="35"/>
      <c r="M62" s="43" t="s">
        <v>381</v>
      </c>
      <c r="N62" s="37" t="s">
        <v>382</v>
      </c>
      <c r="O62" s="39">
        <f>+'[13]003'!$P$18</f>
        <v>225000000</v>
      </c>
      <c r="P62" s="39">
        <f>IF(M62=[12]Hoja1!$G$304,[12]Hoja1!$E$304,"OJO")</f>
        <v>0</v>
      </c>
      <c r="Q62" s="38"/>
      <c r="R62" s="38"/>
    </row>
    <row r="63" spans="1:18" ht="39.950000000000003" customHeight="1" x14ac:dyDescent="0.25">
      <c r="A63" t="s">
        <v>529</v>
      </c>
      <c r="B63" t="str">
        <f t="shared" si="1"/>
        <v>OPP26010</v>
      </c>
      <c r="C63">
        <v>26</v>
      </c>
      <c r="D63" s="4">
        <v>2012170010010</v>
      </c>
      <c r="E63" s="5" t="s">
        <v>117</v>
      </c>
      <c r="F63" s="73" t="s">
        <v>118</v>
      </c>
      <c r="G63" s="186"/>
      <c r="H63" s="74" t="e">
        <f>SUMIF(#REF!,B63,#REF!)</f>
        <v>#REF!</v>
      </c>
      <c r="I63" s="74" t="e">
        <f>SUMIF(#REF!,B63,#REF!)</f>
        <v>#REF!</v>
      </c>
      <c r="J63" s="74" t="e">
        <f>SUMIF(#REF!,B63,#REF!)</f>
        <v>#REF!</v>
      </c>
      <c r="K63" s="26" t="e">
        <f t="shared" si="4"/>
        <v>#REF!</v>
      </c>
      <c r="L63" s="35"/>
      <c r="M63" s="43" t="s">
        <v>383</v>
      </c>
      <c r="N63" s="37" t="s">
        <v>384</v>
      </c>
      <c r="O63" s="39">
        <f>+'[13]010'!$Q$18</f>
        <v>495000000</v>
      </c>
      <c r="P63" s="39">
        <f>IF(M63=[12]Hoja1!$G$307,[12]Hoja1!$E$307,"OJO")</f>
        <v>0</v>
      </c>
      <c r="Q63" s="38"/>
      <c r="R63" s="38"/>
    </row>
    <row r="64" spans="1:18" ht="39.950000000000003" customHeight="1" x14ac:dyDescent="0.25">
      <c r="A64" t="s">
        <v>529</v>
      </c>
      <c r="B64" t="str">
        <f t="shared" si="1"/>
        <v>OPP26118</v>
      </c>
      <c r="C64">
        <v>26</v>
      </c>
      <c r="D64" s="4">
        <v>2012170010118</v>
      </c>
      <c r="E64" s="5" t="s">
        <v>119</v>
      </c>
      <c r="F64" s="73" t="s">
        <v>120</v>
      </c>
      <c r="G64" s="186"/>
      <c r="H64" s="74" t="e">
        <f>SUMIF(#REF!,B64,#REF!)</f>
        <v>#REF!</v>
      </c>
      <c r="I64" s="74" t="e">
        <f>SUMIF(#REF!,B64,#REF!)</f>
        <v>#REF!</v>
      </c>
      <c r="J64" s="74" t="e">
        <f>SUMIF(#REF!,B64,#REF!)</f>
        <v>#REF!</v>
      </c>
      <c r="K64" s="26">
        <v>0</v>
      </c>
      <c r="L64" s="35"/>
      <c r="M64" s="43" t="s">
        <v>373</v>
      </c>
      <c r="N64" s="37" t="s">
        <v>374</v>
      </c>
      <c r="O64" s="40"/>
      <c r="P64" s="39">
        <f>IF(M64=[12]Hoja1!$G$331,[12]Hoja1!$E$331,"OJO")</f>
        <v>2</v>
      </c>
      <c r="Q64" s="38"/>
      <c r="R64" s="38"/>
    </row>
    <row r="65" spans="1:18" ht="39.950000000000003" customHeight="1" x14ac:dyDescent="0.25">
      <c r="A65" t="s">
        <v>530</v>
      </c>
      <c r="B65" t="str">
        <f t="shared" si="1"/>
        <v>EDU28072</v>
      </c>
      <c r="C65">
        <v>28</v>
      </c>
      <c r="D65" s="66">
        <v>2012170010072</v>
      </c>
      <c r="E65" s="68" t="s">
        <v>121</v>
      </c>
      <c r="F65" s="69" t="s">
        <v>122</v>
      </c>
      <c r="G65" s="183" t="s">
        <v>123</v>
      </c>
      <c r="H65" s="74" t="e">
        <f>SUMIF(#REF!,B65,#REF!)</f>
        <v>#REF!</v>
      </c>
      <c r="I65" s="74" t="e">
        <f>SUMIF(#REF!,B65,#REF!)</f>
        <v>#REF!</v>
      </c>
      <c r="J65" s="74" t="e">
        <f>SUMIF(#REF!,B65,#REF!)</f>
        <v>#REF!</v>
      </c>
      <c r="K65" s="26" t="e">
        <f t="shared" si="4"/>
        <v>#REF!</v>
      </c>
      <c r="L65" s="35"/>
      <c r="M65" s="43" t="s">
        <v>385</v>
      </c>
      <c r="N65" s="37" t="s">
        <v>386</v>
      </c>
      <c r="O65" s="39">
        <f>+'[14]2012170010072'!$Q$18</f>
        <v>441913159</v>
      </c>
      <c r="P65" s="39">
        <f>IF(M65=[12]Hoja1!$G$53,[12]Hoja1!$E$53,"OJO")</f>
        <v>100</v>
      </c>
      <c r="Q65" s="38"/>
      <c r="R65" s="38"/>
    </row>
    <row r="66" spans="1:18" ht="39.950000000000003" customHeight="1" x14ac:dyDescent="0.25">
      <c r="A66" t="s">
        <v>530</v>
      </c>
      <c r="B66" t="str">
        <f t="shared" si="1"/>
        <v>EDU28073</v>
      </c>
      <c r="C66">
        <v>28</v>
      </c>
      <c r="D66" s="4">
        <v>2012170010073</v>
      </c>
      <c r="E66" s="5" t="s">
        <v>124</v>
      </c>
      <c r="F66" s="73" t="s">
        <v>125</v>
      </c>
      <c r="G66" s="183"/>
      <c r="H66" s="74" t="e">
        <f>SUMIF(#REF!,B66,#REF!)</f>
        <v>#REF!</v>
      </c>
      <c r="I66" s="74" t="e">
        <f>SUMIF(#REF!,B66,#REF!)</f>
        <v>#REF!</v>
      </c>
      <c r="J66" s="74" t="e">
        <f>SUMIF(#REF!,B66,#REF!)</f>
        <v>#REF!</v>
      </c>
      <c r="K66" s="26" t="e">
        <f t="shared" si="4"/>
        <v>#REF!</v>
      </c>
      <c r="L66" s="35"/>
      <c r="M66" s="43" t="s">
        <v>387</v>
      </c>
      <c r="N66" s="37" t="s">
        <v>388</v>
      </c>
      <c r="O66" s="39">
        <f>+'[14]2012170010073'!$P$13</f>
        <v>0</v>
      </c>
      <c r="P66" s="39">
        <f>IF(M66=[12]Hoja1!$G$57,[12]Hoja1!$E$57,"OJO")</f>
        <v>14</v>
      </c>
      <c r="Q66" s="38"/>
      <c r="R66" s="38"/>
    </row>
    <row r="67" spans="1:18" ht="39.950000000000003" customHeight="1" x14ac:dyDescent="0.25">
      <c r="A67" t="s">
        <v>530</v>
      </c>
      <c r="B67" t="str">
        <f t="shared" si="1"/>
        <v>EDU28075</v>
      </c>
      <c r="C67">
        <v>28</v>
      </c>
      <c r="D67" s="4">
        <v>2012170010075</v>
      </c>
      <c r="E67" s="5" t="s">
        <v>126</v>
      </c>
      <c r="F67" s="73" t="s">
        <v>127</v>
      </c>
      <c r="G67" s="183"/>
      <c r="H67" s="74" t="e">
        <f>SUMIF(#REF!,B67,#REF!)</f>
        <v>#REF!</v>
      </c>
      <c r="I67" s="74" t="e">
        <f>SUMIF(#REF!,B67,#REF!)</f>
        <v>#REF!</v>
      </c>
      <c r="J67" s="74" t="e">
        <f>SUMIF(#REF!,B67,#REF!)</f>
        <v>#REF!</v>
      </c>
      <c r="K67" s="26" t="e">
        <f t="shared" si="4"/>
        <v>#REF!</v>
      </c>
      <c r="L67" s="35"/>
      <c r="M67" s="43" t="s">
        <v>389</v>
      </c>
      <c r="N67" s="37" t="s">
        <v>390</v>
      </c>
      <c r="O67" s="39">
        <f>+'[14]2012170010075'!$P$12</f>
        <v>75000000</v>
      </c>
      <c r="P67" s="39">
        <f>IF(M67=[12]Hoja1!$G$59,[12]Hoja1!$E$59,"OJO")</f>
        <v>17</v>
      </c>
      <c r="Q67" s="38"/>
      <c r="R67" s="38"/>
    </row>
    <row r="68" spans="1:18" ht="39.950000000000003" customHeight="1" x14ac:dyDescent="0.25">
      <c r="A68" t="s">
        <v>530</v>
      </c>
      <c r="B68" t="str">
        <f t="shared" si="1"/>
        <v>EDU28085</v>
      </c>
      <c r="C68">
        <v>28</v>
      </c>
      <c r="D68" s="66">
        <v>2012170010085</v>
      </c>
      <c r="E68" s="68" t="s">
        <v>91</v>
      </c>
      <c r="F68" s="69" t="s">
        <v>92</v>
      </c>
      <c r="G68" s="183"/>
      <c r="H68" s="74" t="e">
        <f>SUMIF(#REF!,B68,#REF!)</f>
        <v>#REF!</v>
      </c>
      <c r="I68" s="74" t="e">
        <f>SUMIF(#REF!,B68,#REF!)</f>
        <v>#REF!</v>
      </c>
      <c r="J68" s="74" t="e">
        <f>SUMIF(#REF!,B68,#REF!)</f>
        <v>#REF!</v>
      </c>
      <c r="K68" s="26" t="e">
        <f t="shared" si="4"/>
        <v>#REF!</v>
      </c>
      <c r="L68" s="35"/>
      <c r="M68" s="43" t="s">
        <v>361</v>
      </c>
      <c r="N68" s="37" t="s">
        <v>362</v>
      </c>
      <c r="O68" s="39">
        <f>+'[14]2012170010085 '!$P$16</f>
        <v>0</v>
      </c>
      <c r="P68" s="39">
        <f>IF(M68=[12]Hoja1!$G$297,[12]Hoja1!$E$297,"OJO")</f>
        <v>1</v>
      </c>
      <c r="Q68" s="38"/>
      <c r="R68" s="38"/>
    </row>
    <row r="69" spans="1:18" ht="39.950000000000003" customHeight="1" x14ac:dyDescent="0.25">
      <c r="A69" t="s">
        <v>530</v>
      </c>
      <c r="B69" t="str">
        <f t="shared" si="1"/>
        <v>EDU28076</v>
      </c>
      <c r="C69">
        <v>28</v>
      </c>
      <c r="D69" s="4">
        <v>2012170010076</v>
      </c>
      <c r="E69" s="5" t="s">
        <v>128</v>
      </c>
      <c r="F69" s="73" t="s">
        <v>129</v>
      </c>
      <c r="G69" s="183"/>
      <c r="H69" s="74" t="e">
        <f>SUMIF(#REF!,B69,#REF!)</f>
        <v>#REF!</v>
      </c>
      <c r="I69" s="74" t="e">
        <f>SUMIF(#REF!,B69,#REF!)</f>
        <v>#REF!</v>
      </c>
      <c r="J69" s="74" t="e">
        <f>SUMIF(#REF!,B69,#REF!)</f>
        <v>#REF!</v>
      </c>
      <c r="K69" s="26">
        <v>0</v>
      </c>
      <c r="L69" s="35"/>
      <c r="M69" s="43" t="s">
        <v>391</v>
      </c>
      <c r="N69" s="37" t="s">
        <v>392</v>
      </c>
      <c r="O69" s="39">
        <f>+'[14]2012170010076'!$P$12</f>
        <v>25000000</v>
      </c>
      <c r="P69" s="39">
        <f>IF(M69=[12]Hoja1!$G$60,[12]Hoja1!$E$60,"OJO")</f>
        <v>0</v>
      </c>
      <c r="Q69" s="38"/>
      <c r="R69" s="38"/>
    </row>
    <row r="70" spans="1:18" ht="39.950000000000003" customHeight="1" x14ac:dyDescent="0.25">
      <c r="A70" t="s">
        <v>530</v>
      </c>
      <c r="B70" t="str">
        <f t="shared" si="1"/>
        <v>EDU28077</v>
      </c>
      <c r="C70">
        <v>28</v>
      </c>
      <c r="D70" s="4">
        <v>2012170010077</v>
      </c>
      <c r="E70" s="5" t="s">
        <v>130</v>
      </c>
      <c r="F70" s="73" t="s">
        <v>131</v>
      </c>
      <c r="G70" s="183"/>
      <c r="H70" s="74" t="e">
        <f>SUMIF(#REF!,B70,#REF!)</f>
        <v>#REF!</v>
      </c>
      <c r="I70" s="74" t="e">
        <f>SUMIF(#REF!,B70,#REF!)</f>
        <v>#REF!</v>
      </c>
      <c r="J70" s="74" t="e">
        <f>SUMIF(#REF!,B70,#REF!)</f>
        <v>#REF!</v>
      </c>
      <c r="K70" s="26">
        <v>0</v>
      </c>
      <c r="L70" s="35"/>
      <c r="M70" s="43" t="s">
        <v>393</v>
      </c>
      <c r="N70" s="37" t="s">
        <v>394</v>
      </c>
      <c r="O70" s="39">
        <f>+'[14]2012170010077'!$P$12</f>
        <v>7500000</v>
      </c>
      <c r="P70" s="39">
        <f>IF(M70=[12]Hoja1!$G$61,[12]Hoja1!$E$61,"OJO")</f>
        <v>23</v>
      </c>
      <c r="Q70" s="38"/>
      <c r="R70" s="38"/>
    </row>
    <row r="71" spans="1:18" ht="39.950000000000003" customHeight="1" x14ac:dyDescent="0.25">
      <c r="A71" t="s">
        <v>530</v>
      </c>
      <c r="B71" t="str">
        <f t="shared" si="1"/>
        <v>EDU28078</v>
      </c>
      <c r="C71">
        <v>28</v>
      </c>
      <c r="D71" s="4">
        <v>2012170010078</v>
      </c>
      <c r="E71" s="5" t="s">
        <v>132</v>
      </c>
      <c r="F71" s="73" t="s">
        <v>133</v>
      </c>
      <c r="G71" s="183"/>
      <c r="H71" s="74" t="e">
        <f>SUMIF(#REF!,B71,#REF!)</f>
        <v>#REF!</v>
      </c>
      <c r="I71" s="74" t="e">
        <f>SUMIF(#REF!,B71,#REF!)</f>
        <v>#REF!</v>
      </c>
      <c r="J71" s="74" t="e">
        <f>SUMIF(#REF!,B71,#REF!)</f>
        <v>#REF!</v>
      </c>
      <c r="K71" s="26">
        <v>0</v>
      </c>
      <c r="L71" s="35"/>
      <c r="M71" s="43" t="s">
        <v>393</v>
      </c>
      <c r="N71" s="37" t="s">
        <v>394</v>
      </c>
      <c r="O71" s="39">
        <f>+'[14]2012170010078'!$P$12</f>
        <v>7500000</v>
      </c>
      <c r="P71" s="39">
        <f>IF(M71=[12]Hoja1!$G$61,[12]Hoja1!$E$61,"OJO")</f>
        <v>23</v>
      </c>
      <c r="Q71" s="38"/>
      <c r="R71" s="38"/>
    </row>
    <row r="72" spans="1:18" ht="39.950000000000003" customHeight="1" x14ac:dyDescent="0.25">
      <c r="A72" t="s">
        <v>530</v>
      </c>
      <c r="B72" t="str">
        <f t="shared" si="1"/>
        <v>EDU28079</v>
      </c>
      <c r="C72">
        <v>28</v>
      </c>
      <c r="D72" s="66">
        <v>2012170010079</v>
      </c>
      <c r="E72" s="68" t="s">
        <v>134</v>
      </c>
      <c r="F72" s="69" t="s">
        <v>135</v>
      </c>
      <c r="G72" s="183"/>
      <c r="H72" s="74" t="e">
        <f>SUMIF(#REF!,B72,#REF!)</f>
        <v>#REF!</v>
      </c>
      <c r="I72" s="74" t="e">
        <f>SUMIF(#REF!,B72,#REF!)</f>
        <v>#REF!</v>
      </c>
      <c r="J72" s="74" t="e">
        <f>SUMIF(#REF!,B72,#REF!)</f>
        <v>#REF!</v>
      </c>
      <c r="K72" s="26" t="e">
        <f t="shared" si="4"/>
        <v>#REF!</v>
      </c>
      <c r="L72" s="35"/>
      <c r="M72" s="43" t="s">
        <v>395</v>
      </c>
      <c r="N72" s="37" t="s">
        <v>396</v>
      </c>
      <c r="O72" s="39">
        <f>+'[14]2012170010079'!$P$13</f>
        <v>12500000</v>
      </c>
      <c r="P72" s="39">
        <f>IF(M72=[12]Hoja1!$G$62,[12]Hoja1!$E$62,"OJO")</f>
        <v>483396385035729</v>
      </c>
      <c r="Q72" s="38"/>
      <c r="R72" s="38"/>
    </row>
    <row r="73" spans="1:18" ht="39.950000000000003" customHeight="1" x14ac:dyDescent="0.25">
      <c r="A73" t="s">
        <v>530</v>
      </c>
      <c r="B73" t="str">
        <f t="shared" si="1"/>
        <v>EDU28081</v>
      </c>
      <c r="C73">
        <v>28</v>
      </c>
      <c r="D73" s="4">
        <v>2012170010081</v>
      </c>
      <c r="E73" s="5" t="s">
        <v>136</v>
      </c>
      <c r="F73" s="73" t="s">
        <v>137</v>
      </c>
      <c r="G73" s="183"/>
      <c r="H73" s="74" t="e">
        <f>SUMIF(#REF!,B73,#REF!)</f>
        <v>#REF!</v>
      </c>
      <c r="I73" s="74" t="e">
        <f>SUMIF(#REF!,B73,#REF!)</f>
        <v>#REF!</v>
      </c>
      <c r="J73" s="74" t="e">
        <f>SUMIF(#REF!,B73,#REF!)</f>
        <v>#REF!</v>
      </c>
      <c r="K73" s="26" t="e">
        <f t="shared" si="4"/>
        <v>#REF!</v>
      </c>
      <c r="L73" s="35"/>
      <c r="M73" s="43" t="s">
        <v>397</v>
      </c>
      <c r="N73" s="37" t="s">
        <v>398</v>
      </c>
      <c r="O73" s="39">
        <f>+'[14]2012170010081'!$P$14</f>
        <v>75000000</v>
      </c>
      <c r="P73" s="39">
        <f>IF(M73=[12]Hoja1!$G$68,[12]Hoja1!$E$68,"OJO")</f>
        <v>0</v>
      </c>
      <c r="Q73" s="38"/>
      <c r="R73" s="38"/>
    </row>
    <row r="74" spans="1:18" ht="39.950000000000003" customHeight="1" x14ac:dyDescent="0.25">
      <c r="A74" t="s">
        <v>530</v>
      </c>
      <c r="B74" t="str">
        <f t="shared" ref="B74:B137" si="5">CONCATENATE(A74,C74,E74)</f>
        <v>EDU28082</v>
      </c>
      <c r="C74">
        <v>28</v>
      </c>
      <c r="D74" s="4">
        <v>2012170010082</v>
      </c>
      <c r="E74" s="5" t="s">
        <v>138</v>
      </c>
      <c r="F74" s="72" t="s">
        <v>139</v>
      </c>
      <c r="G74" s="183"/>
      <c r="H74" s="74" t="e">
        <f>SUMIF(#REF!,B74,#REF!)</f>
        <v>#REF!</v>
      </c>
      <c r="I74" s="74" t="e">
        <f>SUMIF(#REF!,B74,#REF!)</f>
        <v>#REF!</v>
      </c>
      <c r="J74" s="74" t="e">
        <f>SUMIF(#REF!,B74,#REF!)</f>
        <v>#REF!</v>
      </c>
      <c r="K74" s="26" t="e">
        <f t="shared" si="4"/>
        <v>#REF!</v>
      </c>
      <c r="L74" s="35"/>
      <c r="M74" s="43" t="s">
        <v>399</v>
      </c>
      <c r="N74" s="37" t="s">
        <v>400</v>
      </c>
      <c r="O74" s="39">
        <f>+'[14]2012170010082 '!$P$18</f>
        <v>429375000</v>
      </c>
      <c r="P74" s="39">
        <f>IF(M74=[12]Hoja1!$G$71,[12]Hoja1!$E$71,"OJO")</f>
        <v>0</v>
      </c>
      <c r="Q74" s="38"/>
      <c r="R74" s="38"/>
    </row>
    <row r="75" spans="1:18" ht="39.950000000000003" customHeight="1" x14ac:dyDescent="0.25">
      <c r="A75" t="s">
        <v>530</v>
      </c>
      <c r="B75" t="str">
        <f t="shared" si="5"/>
        <v>EDU28083</v>
      </c>
      <c r="C75">
        <v>28</v>
      </c>
      <c r="D75" s="4">
        <v>2012170010083</v>
      </c>
      <c r="E75" s="5" t="s">
        <v>140</v>
      </c>
      <c r="F75" s="73" t="s">
        <v>141</v>
      </c>
      <c r="G75" s="183"/>
      <c r="H75" s="74" t="e">
        <f>SUMIF(#REF!,B75,#REF!)</f>
        <v>#REF!</v>
      </c>
      <c r="I75" s="74" t="e">
        <f>SUMIF(#REF!,B75,#REF!)</f>
        <v>#REF!</v>
      </c>
      <c r="J75" s="74" t="e">
        <f>SUMIF(#REF!,B75,#REF!)</f>
        <v>#REF!</v>
      </c>
      <c r="K75" s="26" t="e">
        <f t="shared" si="4"/>
        <v>#REF!</v>
      </c>
      <c r="L75" s="35"/>
      <c r="M75" s="43" t="s">
        <v>401</v>
      </c>
      <c r="N75" s="37" t="s">
        <v>402</v>
      </c>
      <c r="O75" s="39">
        <f>+'[14]2012170010083'!$P$13</f>
        <v>75000000</v>
      </c>
      <c r="P75" s="39">
        <f>IF(M75=[12]Hoja1!$G$74,[12]Hoja1!$E$74,"OJO")</f>
        <v>46</v>
      </c>
      <c r="Q75" s="38"/>
      <c r="R75" s="38"/>
    </row>
    <row r="76" spans="1:18" ht="39.950000000000003" customHeight="1" x14ac:dyDescent="0.25">
      <c r="A76" t="s">
        <v>530</v>
      </c>
      <c r="B76" t="str">
        <f t="shared" si="5"/>
        <v>EDU28084</v>
      </c>
      <c r="C76">
        <v>28</v>
      </c>
      <c r="D76" s="4">
        <v>2012170010084</v>
      </c>
      <c r="E76" s="5" t="s">
        <v>142</v>
      </c>
      <c r="F76" s="73" t="s">
        <v>143</v>
      </c>
      <c r="G76" s="183"/>
      <c r="H76" s="74" t="e">
        <f>SUMIF(#REF!,B76,#REF!)</f>
        <v>#REF!</v>
      </c>
      <c r="I76" s="74" t="e">
        <f>SUMIF(#REF!,B76,#REF!)</f>
        <v>#REF!</v>
      </c>
      <c r="J76" s="74" t="e">
        <f>SUMIF(#REF!,B76,#REF!)</f>
        <v>#REF!</v>
      </c>
      <c r="K76" s="26" t="e">
        <f t="shared" si="4"/>
        <v>#REF!</v>
      </c>
      <c r="L76" s="35"/>
      <c r="M76" s="43" t="s">
        <v>403</v>
      </c>
      <c r="N76" s="37" t="s">
        <v>404</v>
      </c>
      <c r="O76" s="39">
        <f>+'[14]2012170010084'!$P$20</f>
        <v>47500000</v>
      </c>
      <c r="P76" s="39">
        <f>IF(M76=[12]Hoja1!$G$75,[12]Hoja1!$E$75,"OJO")</f>
        <v>101587301587302</v>
      </c>
      <c r="Q76" s="38"/>
      <c r="R76" s="38"/>
    </row>
    <row r="77" spans="1:18" ht="39.950000000000003" customHeight="1" x14ac:dyDescent="0.25">
      <c r="A77" t="s">
        <v>530</v>
      </c>
      <c r="B77" t="str">
        <f t="shared" si="5"/>
        <v>EDU28089</v>
      </c>
      <c r="C77">
        <v>28</v>
      </c>
      <c r="D77" s="66">
        <v>2012170010089</v>
      </c>
      <c r="E77" s="68" t="s">
        <v>144</v>
      </c>
      <c r="F77" s="69" t="s">
        <v>145</v>
      </c>
      <c r="G77" s="183"/>
      <c r="H77" s="74" t="e">
        <f>SUMIF(#REF!,B77,#REF!)</f>
        <v>#REF!</v>
      </c>
      <c r="I77" s="74" t="e">
        <f>SUMIF(#REF!,B77,#REF!)</f>
        <v>#REF!</v>
      </c>
      <c r="J77" s="74" t="e">
        <f>SUMIF(#REF!,B77,#REF!)</f>
        <v>#REF!</v>
      </c>
      <c r="K77" s="26" t="e">
        <f t="shared" si="4"/>
        <v>#REF!</v>
      </c>
      <c r="L77" s="35"/>
      <c r="M77" s="43" t="s">
        <v>405</v>
      </c>
      <c r="N77" s="37" t="s">
        <v>406</v>
      </c>
      <c r="O77" s="39">
        <f>+'[14]2012170010089'!$P$13</f>
        <v>1243399930</v>
      </c>
      <c r="P77" s="39" t="str">
        <f>IF(M77=[12]Hoja1!$G$75,[12]Hoja1!$E$75,"OJO")</f>
        <v>OJO</v>
      </c>
      <c r="Q77" s="38"/>
      <c r="R77" s="38"/>
    </row>
    <row r="78" spans="1:18" ht="39.950000000000003" customHeight="1" x14ac:dyDescent="0.25">
      <c r="A78" t="s">
        <v>530</v>
      </c>
      <c r="B78" t="str">
        <f t="shared" si="5"/>
        <v>EDU28090</v>
      </c>
      <c r="C78">
        <v>28</v>
      </c>
      <c r="D78" s="4">
        <v>2012170010090</v>
      </c>
      <c r="E78" s="5" t="s">
        <v>146</v>
      </c>
      <c r="F78" s="73" t="s">
        <v>147</v>
      </c>
      <c r="G78" s="183"/>
      <c r="H78" s="74" t="e">
        <f>SUMIF(#REF!,B78,#REF!)</f>
        <v>#REF!</v>
      </c>
      <c r="I78" s="74" t="e">
        <f>SUMIF(#REF!,B78,#REF!)</f>
        <v>#REF!</v>
      </c>
      <c r="J78" s="74" t="e">
        <f>SUMIF(#REF!,B78,#REF!)</f>
        <v>#REF!</v>
      </c>
      <c r="K78" s="26" t="e">
        <f t="shared" si="4"/>
        <v>#REF!</v>
      </c>
      <c r="L78" s="35"/>
      <c r="M78" s="43" t="s">
        <v>405</v>
      </c>
      <c r="N78" s="37" t="s">
        <v>406</v>
      </c>
      <c r="O78" s="39">
        <f>+'[14]2012170010090'!$P$18</f>
        <v>452251352.25</v>
      </c>
      <c r="P78" s="39" t="str">
        <f>IF(M78=[12]Hoja1!$G$75,[12]Hoja1!$E$75,"OJO")</f>
        <v>OJO</v>
      </c>
      <c r="Q78" s="38"/>
      <c r="R78" s="38"/>
    </row>
    <row r="79" spans="1:18" ht="39.950000000000003" customHeight="1" x14ac:dyDescent="0.25">
      <c r="A79" t="s">
        <v>530</v>
      </c>
      <c r="B79" t="str">
        <f t="shared" si="5"/>
        <v>EDU28091</v>
      </c>
      <c r="C79">
        <v>28</v>
      </c>
      <c r="D79" s="4">
        <v>2012170010091</v>
      </c>
      <c r="E79" s="5" t="s">
        <v>148</v>
      </c>
      <c r="F79" s="73" t="s">
        <v>149</v>
      </c>
      <c r="G79" s="183"/>
      <c r="H79" s="74" t="e">
        <f>SUMIF(#REF!,B79,#REF!)</f>
        <v>#REF!</v>
      </c>
      <c r="I79" s="74" t="e">
        <f>SUMIF(#REF!,B79,#REF!)</f>
        <v>#REF!</v>
      </c>
      <c r="J79" s="74" t="e">
        <f>SUMIF(#REF!,B79,#REF!)</f>
        <v>#REF!</v>
      </c>
      <c r="K79" s="26" t="e">
        <f t="shared" si="4"/>
        <v>#REF!</v>
      </c>
      <c r="L79" s="35"/>
      <c r="M79" s="43" t="s">
        <v>405</v>
      </c>
      <c r="N79" s="37" t="s">
        <v>406</v>
      </c>
      <c r="O79" s="39">
        <f>+'[14]2012170010091'!$P$57</f>
        <v>14162500</v>
      </c>
      <c r="P79" s="39" t="str">
        <f>IF(M79=[12]Hoja1!$G$75,[12]Hoja1!$E$75,"OJO")</f>
        <v>OJO</v>
      </c>
      <c r="Q79" s="38"/>
      <c r="R79" s="38"/>
    </row>
    <row r="80" spans="1:18" ht="39.950000000000003" customHeight="1" x14ac:dyDescent="0.25">
      <c r="A80" t="s">
        <v>530</v>
      </c>
      <c r="B80" t="str">
        <f t="shared" si="5"/>
        <v>EDU28092</v>
      </c>
      <c r="C80">
        <v>28</v>
      </c>
      <c r="D80" s="66">
        <v>2012170010092</v>
      </c>
      <c r="E80" s="68" t="s">
        <v>150</v>
      </c>
      <c r="F80" s="70" t="s">
        <v>151</v>
      </c>
      <c r="G80" s="183"/>
      <c r="H80" s="74" t="e">
        <f>SUMIF(#REF!,B80,#REF!)</f>
        <v>#REF!</v>
      </c>
      <c r="I80" s="74" t="e">
        <f>SUMIF(#REF!,B80,#REF!)</f>
        <v>#REF!</v>
      </c>
      <c r="J80" s="74" t="e">
        <f>SUMIF(#REF!,B80,#REF!)</f>
        <v>#REF!</v>
      </c>
      <c r="K80" s="26" t="e">
        <f t="shared" si="4"/>
        <v>#REF!</v>
      </c>
      <c r="L80" s="35"/>
      <c r="M80" s="43" t="s">
        <v>407</v>
      </c>
      <c r="N80" s="37" t="s">
        <v>408</v>
      </c>
      <c r="O80" s="39">
        <f>+'[14]2012170010092 '!$P$23</f>
        <v>516717487.5</v>
      </c>
      <c r="P80" s="39">
        <f>IF(M80=[12]Hoja1!$G$83,[12]Hoja1!$E$83,"OJO")</f>
        <v>100</v>
      </c>
      <c r="Q80" s="38"/>
      <c r="R80" s="38"/>
    </row>
    <row r="81" spans="1:18" s="23" customFormat="1" ht="39.950000000000003" customHeight="1" x14ac:dyDescent="0.25">
      <c r="A81" t="s">
        <v>530</v>
      </c>
      <c r="B81" t="str">
        <f t="shared" si="5"/>
        <v>EDU28048</v>
      </c>
      <c r="C81" s="23">
        <v>28</v>
      </c>
      <c r="D81" s="66">
        <v>2012170010048</v>
      </c>
      <c r="E81" s="32" t="s">
        <v>152</v>
      </c>
      <c r="F81" s="70" t="s">
        <v>153</v>
      </c>
      <c r="G81" s="183"/>
      <c r="H81" s="74" t="e">
        <f>SUMIF(#REF!,B81,#REF!)</f>
        <v>#REF!</v>
      </c>
      <c r="I81" s="74" t="e">
        <f>SUMIF(#REF!,B81,#REF!)</f>
        <v>#REF!</v>
      </c>
      <c r="J81" s="74" t="e">
        <f>SUMIF(#REF!,B81,#REF!)</f>
        <v>#REF!</v>
      </c>
      <c r="K81" s="26" t="e">
        <f t="shared" si="4"/>
        <v>#REF!</v>
      </c>
      <c r="L81" s="35"/>
      <c r="M81" s="43" t="s">
        <v>409</v>
      </c>
      <c r="N81" s="37" t="s">
        <v>410</v>
      </c>
      <c r="O81" s="39">
        <f>+'[14]2012170010048'!$P$19</f>
        <v>2496914261.25</v>
      </c>
      <c r="P81" s="39">
        <f>IF(M81=[12]Hoja1!$G$238,[12]Hoja1!$E$238,"OJO")</f>
        <v>30908</v>
      </c>
      <c r="Q81" s="48"/>
      <c r="R81" s="48"/>
    </row>
    <row r="82" spans="1:18" ht="39.950000000000003" customHeight="1" x14ac:dyDescent="0.25">
      <c r="A82" t="s">
        <v>530</v>
      </c>
      <c r="B82" t="str">
        <f t="shared" si="5"/>
        <v>EDU28093</v>
      </c>
      <c r="C82">
        <v>28</v>
      </c>
      <c r="D82" s="4">
        <v>2012170010093</v>
      </c>
      <c r="E82" s="5" t="s">
        <v>154</v>
      </c>
      <c r="F82" s="72" t="s">
        <v>155</v>
      </c>
      <c r="G82" s="183"/>
      <c r="H82" s="74" t="e">
        <f>SUMIF(#REF!,B82,#REF!)</f>
        <v>#REF!</v>
      </c>
      <c r="I82" s="74" t="e">
        <f>SUMIF(#REF!,B82,#REF!)</f>
        <v>#REF!</v>
      </c>
      <c r="J82" s="74" t="e">
        <f>SUMIF(#REF!,B82,#REF!)</f>
        <v>#REF!</v>
      </c>
      <c r="K82" s="26" t="e">
        <f t="shared" si="4"/>
        <v>#REF!</v>
      </c>
      <c r="L82" s="35"/>
      <c r="M82" s="43" t="s">
        <v>413</v>
      </c>
      <c r="N82" s="37" t="s">
        <v>414</v>
      </c>
      <c r="O82" s="39">
        <f>+'[14]2012170010093'!$P$13</f>
        <v>514500000</v>
      </c>
      <c r="P82" s="39">
        <f>IF(M82=[12]Hoja1!$G$88,[12]Hoja1!$E$88,"OJO")</f>
        <v>2180</v>
      </c>
      <c r="Q82" s="38"/>
      <c r="R82" s="38"/>
    </row>
    <row r="83" spans="1:18" ht="39.950000000000003" customHeight="1" x14ac:dyDescent="0.25">
      <c r="A83" t="s">
        <v>530</v>
      </c>
      <c r="B83" t="str">
        <f t="shared" si="5"/>
        <v>EDU28088</v>
      </c>
      <c r="C83">
        <v>28</v>
      </c>
      <c r="D83" s="4">
        <v>2012170010088</v>
      </c>
      <c r="E83" s="5" t="s">
        <v>156</v>
      </c>
      <c r="F83" s="72" t="s">
        <v>157</v>
      </c>
      <c r="G83" s="183"/>
      <c r="H83" s="74" t="e">
        <f>SUMIF(#REF!,B83,#REF!)</f>
        <v>#REF!</v>
      </c>
      <c r="I83" s="74" t="e">
        <f>SUMIF(#REF!,B83,#REF!)</f>
        <v>#REF!</v>
      </c>
      <c r="J83" s="74" t="e">
        <f>SUMIF(#REF!,B83,#REF!)</f>
        <v>#REF!</v>
      </c>
      <c r="K83" s="26" t="e">
        <f t="shared" si="4"/>
        <v>#REF!</v>
      </c>
      <c r="L83" s="35"/>
      <c r="M83" s="43" t="s">
        <v>411</v>
      </c>
      <c r="N83" s="37" t="s">
        <v>412</v>
      </c>
      <c r="O83" s="39">
        <f>+'[14]2012170010088'!$P$13</f>
        <v>25000000</v>
      </c>
      <c r="P83" s="39" t="str">
        <f>IF(M83=[12]Hoja1!$G$88,[12]Hoja1!$E$88,"OJO")</f>
        <v>OJO</v>
      </c>
      <c r="Q83" s="38"/>
      <c r="R83" s="38"/>
    </row>
    <row r="84" spans="1:18" ht="39.950000000000003" customHeight="1" x14ac:dyDescent="0.25">
      <c r="A84" t="s">
        <v>530</v>
      </c>
      <c r="B84" t="str">
        <f t="shared" si="5"/>
        <v>EDU28095</v>
      </c>
      <c r="C84">
        <v>28</v>
      </c>
      <c r="D84" s="66">
        <v>2012170010095</v>
      </c>
      <c r="E84" s="68" t="s">
        <v>158</v>
      </c>
      <c r="F84" s="69" t="s">
        <v>159</v>
      </c>
      <c r="G84" s="183"/>
      <c r="H84" s="74" t="e">
        <f>SUMIF(#REF!,B84,#REF!)</f>
        <v>#REF!</v>
      </c>
      <c r="I84" s="74" t="e">
        <f>SUMIF(#REF!,B84,#REF!)</f>
        <v>#REF!</v>
      </c>
      <c r="J84" s="74" t="e">
        <f>SUMIF(#REF!,B84,#REF!)</f>
        <v>#REF!</v>
      </c>
      <c r="K84" s="26" t="e">
        <f t="shared" si="4"/>
        <v>#REF!</v>
      </c>
      <c r="L84" s="35"/>
      <c r="M84" s="43" t="s">
        <v>415</v>
      </c>
      <c r="N84" s="37" t="s">
        <v>416</v>
      </c>
      <c r="O84" s="39">
        <f>+'[14]2012170010095'!$P$15</f>
        <v>5000000</v>
      </c>
      <c r="P84" s="39">
        <f>IF(M84=[12]Hoja1!$G$89,[12]Hoja1!$E$89,"OJO")</f>
        <v>100</v>
      </c>
      <c r="Q84" s="38"/>
      <c r="R84" s="38"/>
    </row>
    <row r="85" spans="1:18" ht="39.950000000000003" customHeight="1" x14ac:dyDescent="0.25">
      <c r="A85" t="s">
        <v>530</v>
      </c>
      <c r="B85" t="str">
        <f t="shared" si="5"/>
        <v>EDU28096</v>
      </c>
      <c r="C85">
        <v>28</v>
      </c>
      <c r="D85" s="4">
        <v>2012170010096</v>
      </c>
      <c r="E85" s="5" t="s">
        <v>160</v>
      </c>
      <c r="F85" s="73" t="s">
        <v>161</v>
      </c>
      <c r="G85" s="183"/>
      <c r="H85" s="74" t="e">
        <f>SUMIF(#REF!,B85,#REF!)</f>
        <v>#REF!</v>
      </c>
      <c r="I85" s="74" t="e">
        <f>SUMIF(#REF!,B85,#REF!)</f>
        <v>#REF!</v>
      </c>
      <c r="J85" s="74" t="e">
        <f>SUMIF(#REF!,B85,#REF!)</f>
        <v>#REF!</v>
      </c>
      <c r="K85" s="26">
        <v>0</v>
      </c>
      <c r="L85" s="35"/>
      <c r="M85" s="43" t="s">
        <v>417</v>
      </c>
      <c r="N85" s="37" t="s">
        <v>418</v>
      </c>
      <c r="O85" s="39">
        <f>+'[14]2012170010096'!$P$13</f>
        <v>10000000</v>
      </c>
      <c r="P85" s="39">
        <f>IF(M85=[12]Hoja1!$G$642,[12]Hoja1!$E$642,"OJO")</f>
        <v>0</v>
      </c>
      <c r="Q85" s="38"/>
      <c r="R85" s="38"/>
    </row>
    <row r="86" spans="1:18" ht="39.950000000000003" customHeight="1" x14ac:dyDescent="0.25">
      <c r="A86" t="s">
        <v>531</v>
      </c>
      <c r="B86" t="str">
        <f t="shared" si="5"/>
        <v>SOC29021</v>
      </c>
      <c r="C86">
        <v>29</v>
      </c>
      <c r="D86" s="66">
        <v>2012170010021</v>
      </c>
      <c r="E86" s="68" t="s">
        <v>162</v>
      </c>
      <c r="F86" s="69" t="s">
        <v>163</v>
      </c>
      <c r="G86" s="172" t="s">
        <v>164</v>
      </c>
      <c r="H86" s="74" t="e">
        <f>SUMIF(#REF!,B86,#REF!)</f>
        <v>#REF!</v>
      </c>
      <c r="I86" s="74" t="e">
        <f>SUMIF(#REF!,B86,#REF!)</f>
        <v>#REF!</v>
      </c>
      <c r="J86" s="74" t="e">
        <f>SUMIF(#REF!,B86,#REF!)</f>
        <v>#REF!</v>
      </c>
      <c r="K86" s="26" t="e">
        <f t="shared" si="4"/>
        <v>#REF!</v>
      </c>
      <c r="L86" s="35"/>
      <c r="M86" s="43" t="s">
        <v>419</v>
      </c>
      <c r="N86" s="37" t="s">
        <v>420</v>
      </c>
      <c r="O86" s="39">
        <f>+'[15]21'!$P$23</f>
        <v>118000000</v>
      </c>
      <c r="P86" s="39">
        <f>IF(M86=[12]Hoja1!$G$27,[12]Hoja1!$E$27,"OJO")</f>
        <v>358760429082241</v>
      </c>
      <c r="Q86" s="38"/>
      <c r="R86" s="38"/>
    </row>
    <row r="87" spans="1:18" ht="39.950000000000003" customHeight="1" x14ac:dyDescent="0.25">
      <c r="A87" t="s">
        <v>531</v>
      </c>
      <c r="B87" t="str">
        <f t="shared" si="5"/>
        <v>SOC29019</v>
      </c>
      <c r="C87">
        <v>29</v>
      </c>
      <c r="D87" s="4">
        <v>2012170010019</v>
      </c>
      <c r="E87" s="5" t="s">
        <v>165</v>
      </c>
      <c r="F87" s="73" t="s">
        <v>166</v>
      </c>
      <c r="G87" s="172"/>
      <c r="H87" s="74" t="e">
        <f>SUMIF(#REF!,B87,#REF!)</f>
        <v>#REF!</v>
      </c>
      <c r="I87" s="74" t="e">
        <f>SUMIF(#REF!,B87,#REF!)</f>
        <v>#REF!</v>
      </c>
      <c r="J87" s="74" t="e">
        <f>SUMIF(#REF!,B87,#REF!)</f>
        <v>#REF!</v>
      </c>
      <c r="K87" s="26">
        <v>0</v>
      </c>
      <c r="L87" s="35"/>
      <c r="M87" s="43" t="s">
        <v>421</v>
      </c>
      <c r="N87" s="37" t="s">
        <v>422</v>
      </c>
      <c r="O87" s="39">
        <f>+'[15]19'!$Q$17</f>
        <v>0</v>
      </c>
      <c r="P87" s="39">
        <f>IF(M87=[12]Hoja1!$G$33,[12]Hoja1!$E$33,"OJO")</f>
        <v>0</v>
      </c>
      <c r="Q87" s="38"/>
      <c r="R87" s="38"/>
    </row>
    <row r="88" spans="1:18" ht="39.950000000000003" customHeight="1" x14ac:dyDescent="0.25">
      <c r="A88" t="s">
        <v>531</v>
      </c>
      <c r="B88" t="str">
        <f t="shared" si="5"/>
        <v>SOC29020</v>
      </c>
      <c r="C88">
        <v>29</v>
      </c>
      <c r="D88" s="4">
        <v>2012170010020</v>
      </c>
      <c r="E88" s="5" t="s">
        <v>167</v>
      </c>
      <c r="F88" s="73" t="s">
        <v>168</v>
      </c>
      <c r="G88" s="172"/>
      <c r="H88" s="74" t="e">
        <f>SUMIF(#REF!,B88,#REF!)</f>
        <v>#REF!</v>
      </c>
      <c r="I88" s="74" t="e">
        <f>SUMIF(#REF!,B88,#REF!)</f>
        <v>#REF!</v>
      </c>
      <c r="J88" s="74" t="e">
        <f>SUMIF(#REF!,B88,#REF!)</f>
        <v>#REF!</v>
      </c>
      <c r="K88" s="26" t="e">
        <f t="shared" si="4"/>
        <v>#REF!</v>
      </c>
      <c r="L88" s="35"/>
      <c r="M88" s="43" t="s">
        <v>447</v>
      </c>
      <c r="N88" s="37" t="s">
        <v>448</v>
      </c>
      <c r="O88" s="39">
        <f>+'[15]20'!$P$14</f>
        <v>20000000</v>
      </c>
      <c r="P88" s="39">
        <f>IF(M88=[12]Hoja1!$G$36,[12]Hoja1!$E$36,"OJO")</f>
        <v>28543</v>
      </c>
      <c r="Q88" s="38"/>
      <c r="R88" s="38"/>
    </row>
    <row r="89" spans="1:18" ht="39.950000000000003" customHeight="1" x14ac:dyDescent="0.25">
      <c r="A89" t="s">
        <v>531</v>
      </c>
      <c r="B89" t="str">
        <f t="shared" si="5"/>
        <v>SOC29022</v>
      </c>
      <c r="C89">
        <v>29</v>
      </c>
      <c r="D89" s="66">
        <v>2012170010022</v>
      </c>
      <c r="E89" s="68" t="s">
        <v>169</v>
      </c>
      <c r="F89" s="69" t="s">
        <v>170</v>
      </c>
      <c r="G89" s="172"/>
      <c r="H89" s="74" t="e">
        <f>SUMIF(#REF!,B89,#REF!)</f>
        <v>#REF!</v>
      </c>
      <c r="I89" s="74" t="e">
        <f>SUMIF(#REF!,B89,#REF!)</f>
        <v>#REF!</v>
      </c>
      <c r="J89" s="74" t="e">
        <f>SUMIF(#REF!,B89,#REF!)</f>
        <v>#REF!</v>
      </c>
      <c r="K89" s="26" t="e">
        <f t="shared" si="4"/>
        <v>#REF!</v>
      </c>
      <c r="L89" s="35"/>
      <c r="M89" s="43" t="s">
        <v>423</v>
      </c>
      <c r="N89" s="37" t="s">
        <v>424</v>
      </c>
      <c r="O89" s="39">
        <f>+'[15]22'!$P$14</f>
        <v>0</v>
      </c>
      <c r="P89" s="39">
        <f>IF(M89=[12]Hoja1!$G$37,[12]Hoja1!$E$37,"OJO")</f>
        <v>105</v>
      </c>
      <c r="Q89" s="38"/>
      <c r="R89" s="38"/>
    </row>
    <row r="90" spans="1:18" ht="39.950000000000003" customHeight="1" x14ac:dyDescent="0.25">
      <c r="A90" t="s">
        <v>531</v>
      </c>
      <c r="B90" t="str">
        <f t="shared" si="5"/>
        <v>SOC29023</v>
      </c>
      <c r="C90">
        <v>29</v>
      </c>
      <c r="D90" s="4">
        <v>2012170010023</v>
      </c>
      <c r="E90" s="5" t="s">
        <v>171</v>
      </c>
      <c r="F90" s="73" t="s">
        <v>172</v>
      </c>
      <c r="G90" s="172"/>
      <c r="H90" s="74" t="e">
        <f>SUMIF(#REF!,B90,#REF!)</f>
        <v>#REF!</v>
      </c>
      <c r="I90" s="74" t="e">
        <f>SUMIF(#REF!,B90,#REF!)</f>
        <v>#REF!</v>
      </c>
      <c r="J90" s="74" t="e">
        <f>SUMIF(#REF!,B90,#REF!)</f>
        <v>#REF!</v>
      </c>
      <c r="K90" s="26">
        <v>0</v>
      </c>
      <c r="L90" s="35"/>
      <c r="M90" s="43" t="s">
        <v>425</v>
      </c>
      <c r="N90" s="37" t="s">
        <v>426</v>
      </c>
      <c r="O90" s="39">
        <f>+'[15]23'!$P$14</f>
        <v>0</v>
      </c>
      <c r="P90" s="39" t="str">
        <f>IF(M90=[12]Hoja1!$G$37,[12]Hoja1!$E$37,"OJO")</f>
        <v>OJO</v>
      </c>
      <c r="Q90" s="38"/>
      <c r="R90" s="38"/>
    </row>
    <row r="91" spans="1:18" ht="39.950000000000003" customHeight="1" x14ac:dyDescent="0.25">
      <c r="A91" t="s">
        <v>531</v>
      </c>
      <c r="B91" t="str">
        <f t="shared" si="5"/>
        <v>SOC29028</v>
      </c>
      <c r="C91">
        <v>29</v>
      </c>
      <c r="D91" s="4">
        <v>2012170010028</v>
      </c>
      <c r="E91" s="65" t="s">
        <v>508</v>
      </c>
      <c r="F91" s="73" t="s">
        <v>509</v>
      </c>
      <c r="G91" s="172"/>
      <c r="H91" s="74" t="e">
        <f>SUMIF(#REF!,B91,#REF!)</f>
        <v>#REF!</v>
      </c>
      <c r="I91" s="74" t="e">
        <f>SUMIF(#REF!,B91,#REF!)</f>
        <v>#REF!</v>
      </c>
      <c r="J91" s="74" t="e">
        <f>SUMIF(#REF!,B91,#REF!)</f>
        <v>#REF!</v>
      </c>
      <c r="K91" s="26">
        <v>0</v>
      </c>
      <c r="L91" s="35"/>
      <c r="M91" s="43"/>
      <c r="N91" s="37"/>
      <c r="O91" s="39"/>
      <c r="P91" s="39"/>
      <c r="Q91" s="38"/>
      <c r="R91" s="38"/>
    </row>
    <row r="92" spans="1:18" ht="39.950000000000003" customHeight="1" x14ac:dyDescent="0.25">
      <c r="A92" t="s">
        <v>531</v>
      </c>
      <c r="B92" t="str">
        <f t="shared" si="5"/>
        <v>SOC29029</v>
      </c>
      <c r="C92">
        <v>29</v>
      </c>
      <c r="D92" s="4">
        <v>2012170010029</v>
      </c>
      <c r="E92" s="5" t="s">
        <v>173</v>
      </c>
      <c r="F92" s="73" t="s">
        <v>174</v>
      </c>
      <c r="G92" s="172"/>
      <c r="H92" s="74" t="e">
        <f>SUMIF(#REF!,B92,#REF!)</f>
        <v>#REF!</v>
      </c>
      <c r="I92" s="74" t="e">
        <f>SUMIF(#REF!,B92,#REF!)</f>
        <v>#REF!</v>
      </c>
      <c r="J92" s="74" t="e">
        <f>SUMIF(#REF!,B92,#REF!)</f>
        <v>#REF!</v>
      </c>
      <c r="K92" s="26" t="e">
        <f t="shared" ref="K92:K108" si="6">+J92/I92</f>
        <v>#REF!</v>
      </c>
      <c r="L92" s="35"/>
      <c r="M92" s="43" t="s">
        <v>427</v>
      </c>
      <c r="N92" s="37" t="s">
        <v>428</v>
      </c>
      <c r="O92" s="39">
        <f>+'[15]29'!$P$14</f>
        <v>300000000</v>
      </c>
      <c r="P92" s="39">
        <f>IF(M92=[12]Hoja1!$G$44,[12]Hoja1!$E$44,"OJO")</f>
        <v>350</v>
      </c>
      <c r="Q92" s="38"/>
      <c r="R92" s="38"/>
    </row>
    <row r="93" spans="1:18" ht="39.950000000000003" customHeight="1" x14ac:dyDescent="0.25">
      <c r="A93" t="s">
        <v>531</v>
      </c>
      <c r="B93" t="str">
        <f t="shared" si="5"/>
        <v>SOC29030</v>
      </c>
      <c r="C93">
        <v>29</v>
      </c>
      <c r="D93" s="4">
        <v>2012170010030</v>
      </c>
      <c r="E93" s="5" t="s">
        <v>175</v>
      </c>
      <c r="F93" s="73" t="s">
        <v>176</v>
      </c>
      <c r="G93" s="172"/>
      <c r="H93" s="74" t="e">
        <f>SUMIF(#REF!,B93,#REF!)</f>
        <v>#REF!</v>
      </c>
      <c r="I93" s="74" t="e">
        <f>SUMIF(#REF!,B93,#REF!)</f>
        <v>#REF!</v>
      </c>
      <c r="J93" s="74" t="e">
        <f>SUMIF(#REF!,B93,#REF!)</f>
        <v>#REF!</v>
      </c>
      <c r="K93" s="26" t="e">
        <f t="shared" si="6"/>
        <v>#REF!</v>
      </c>
      <c r="L93" s="35"/>
      <c r="M93" s="43" t="s">
        <v>427</v>
      </c>
      <c r="N93" s="37" t="s">
        <v>428</v>
      </c>
      <c r="O93" s="39">
        <f>+'[15]30'!$P$16</f>
        <v>208811429</v>
      </c>
      <c r="P93" s="39">
        <f>IF(M93=[12]Hoja1!$G$44,[12]Hoja1!$E$44,"OJO")</f>
        <v>350</v>
      </c>
      <c r="Q93" s="38"/>
      <c r="R93" s="38"/>
    </row>
    <row r="94" spans="1:18" ht="39.950000000000003" customHeight="1" x14ac:dyDescent="0.25">
      <c r="A94" t="s">
        <v>531</v>
      </c>
      <c r="B94" t="str">
        <f t="shared" si="5"/>
        <v>SOC29031</v>
      </c>
      <c r="C94">
        <v>29</v>
      </c>
      <c r="D94" s="66">
        <v>2012170010031</v>
      </c>
      <c r="E94" s="68" t="s">
        <v>177</v>
      </c>
      <c r="F94" s="69" t="s">
        <v>178</v>
      </c>
      <c r="G94" s="172"/>
      <c r="H94" s="74" t="e">
        <f>SUMIF(#REF!,B94,#REF!)</f>
        <v>#REF!</v>
      </c>
      <c r="I94" s="74" t="e">
        <f>SUMIF(#REF!,B94,#REF!)</f>
        <v>#REF!</v>
      </c>
      <c r="J94" s="74" t="e">
        <f>SUMIF(#REF!,B94,#REF!)</f>
        <v>#REF!</v>
      </c>
      <c r="K94" s="26" t="e">
        <f t="shared" si="6"/>
        <v>#REF!</v>
      </c>
      <c r="L94" s="35"/>
      <c r="M94" s="43" t="s">
        <v>429</v>
      </c>
      <c r="N94" s="37" t="s">
        <v>430</v>
      </c>
      <c r="O94" s="39">
        <f>+'[15]31'!$P$14</f>
        <v>200000000</v>
      </c>
      <c r="P94" s="39">
        <f>IF(M94=[12]Hoja1!$G$45,[12]Hoja1!$E$45,"OJO")</f>
        <v>0</v>
      </c>
      <c r="Q94" s="38"/>
      <c r="R94" s="38"/>
    </row>
    <row r="95" spans="1:18" ht="39.950000000000003" customHeight="1" x14ac:dyDescent="0.25">
      <c r="A95" t="s">
        <v>531</v>
      </c>
      <c r="B95" t="str">
        <f t="shared" si="5"/>
        <v>SOC29032</v>
      </c>
      <c r="C95">
        <v>29</v>
      </c>
      <c r="D95" s="66">
        <v>2012170010032</v>
      </c>
      <c r="E95" s="68" t="s">
        <v>179</v>
      </c>
      <c r="F95" s="69" t="s">
        <v>180</v>
      </c>
      <c r="G95" s="172"/>
      <c r="H95" s="74" t="e">
        <f>SUMIF(#REF!,B95,#REF!)</f>
        <v>#REF!</v>
      </c>
      <c r="I95" s="74" t="e">
        <f>SUMIF(#REF!,B95,#REF!)</f>
        <v>#REF!</v>
      </c>
      <c r="J95" s="74" t="e">
        <f>SUMIF(#REF!,B95,#REF!)</f>
        <v>#REF!</v>
      </c>
      <c r="K95" s="26" t="e">
        <f t="shared" si="6"/>
        <v>#REF!</v>
      </c>
      <c r="L95" s="35"/>
      <c r="M95" s="43" t="s">
        <v>431</v>
      </c>
      <c r="N95" s="37" t="s">
        <v>432</v>
      </c>
      <c r="O95" s="39">
        <f>+'[15]32'!$P$20</f>
        <v>15000000</v>
      </c>
      <c r="P95" s="39">
        <f>IF(M95=[12]Hoja1!$G$47,[12]Hoja1!$E$47,"OJO")</f>
        <v>0</v>
      </c>
      <c r="Q95" s="38"/>
      <c r="R95" s="38"/>
    </row>
    <row r="96" spans="1:18" ht="39.950000000000003" customHeight="1" x14ac:dyDescent="0.25">
      <c r="A96" t="s">
        <v>531</v>
      </c>
      <c r="B96" t="str">
        <f t="shared" si="5"/>
        <v>SOC29144</v>
      </c>
      <c r="C96">
        <v>29</v>
      </c>
      <c r="D96" s="4">
        <v>2012170010144</v>
      </c>
      <c r="E96" s="5">
        <v>144</v>
      </c>
      <c r="F96" s="73" t="s">
        <v>181</v>
      </c>
      <c r="G96" s="172"/>
      <c r="H96" s="74" t="e">
        <f>SUMIF(#REF!,B96,#REF!)</f>
        <v>#REF!</v>
      </c>
      <c r="I96" s="74" t="e">
        <f>SUMIF(#REF!,B96,#REF!)</f>
        <v>#REF!</v>
      </c>
      <c r="J96" s="74" t="e">
        <f>SUMIF(#REF!,B96,#REF!)</f>
        <v>#REF!</v>
      </c>
      <c r="K96" s="26" t="e">
        <f t="shared" si="6"/>
        <v>#REF!</v>
      </c>
      <c r="L96" s="35"/>
      <c r="M96" s="43" t="s">
        <v>449</v>
      </c>
      <c r="N96" s="37" t="s">
        <v>450</v>
      </c>
      <c r="O96" s="40"/>
      <c r="P96" s="39">
        <f>IF(M96=[12]Hoja1!$G$263,[12]Hoja1!$E$263,"OJO")</f>
        <v>0</v>
      </c>
      <c r="Q96" s="38"/>
      <c r="R96" s="38"/>
    </row>
    <row r="97" spans="1:18" ht="39.950000000000003" customHeight="1" x14ac:dyDescent="0.25">
      <c r="A97" t="s">
        <v>531</v>
      </c>
      <c r="B97" t="str">
        <f t="shared" si="5"/>
        <v>SOC29007</v>
      </c>
      <c r="C97">
        <v>29</v>
      </c>
      <c r="D97" s="4">
        <v>2012170010007</v>
      </c>
      <c r="E97" s="5" t="s">
        <v>99</v>
      </c>
      <c r="F97" s="73" t="s">
        <v>100</v>
      </c>
      <c r="G97" s="172"/>
      <c r="H97" s="74" t="e">
        <f>SUMIF(#REF!,B97,#REF!)</f>
        <v>#REF!</v>
      </c>
      <c r="I97" s="74" t="e">
        <f>SUMIF(#REF!,B97,#REF!)</f>
        <v>#REF!</v>
      </c>
      <c r="J97" s="74" t="e">
        <f>SUMIF(#REF!,B97,#REF!)</f>
        <v>#REF!</v>
      </c>
      <c r="K97" s="26" t="e">
        <f t="shared" si="6"/>
        <v>#REF!</v>
      </c>
      <c r="L97" s="35"/>
      <c r="M97" s="43" t="s">
        <v>365</v>
      </c>
      <c r="N97" s="37" t="s">
        <v>366</v>
      </c>
      <c r="O97" s="39">
        <f>+'[15]07(2)'!$P$23</f>
        <v>302500000</v>
      </c>
      <c r="P97" s="39">
        <f>IF(M97=[12]Hoja1!$G$293,[12]Hoja1!$E$293,"OJO")</f>
        <v>0</v>
      </c>
      <c r="Q97" s="38"/>
      <c r="R97" s="38"/>
    </row>
    <row r="98" spans="1:18" ht="39.950000000000003" customHeight="1" x14ac:dyDescent="0.25">
      <c r="A98" t="s">
        <v>531</v>
      </c>
      <c r="B98" t="str">
        <f t="shared" si="5"/>
        <v>SOC29113</v>
      </c>
      <c r="C98">
        <v>29</v>
      </c>
      <c r="D98" s="70">
        <v>2012170010113</v>
      </c>
      <c r="E98" s="70" t="s">
        <v>251</v>
      </c>
      <c r="F98" s="69" t="s">
        <v>252</v>
      </c>
      <c r="G98" s="172"/>
      <c r="H98" s="74" t="e">
        <f>SUMIF(#REF!,B98,#REF!)</f>
        <v>#REF!</v>
      </c>
      <c r="I98" s="74" t="e">
        <f>SUMIF(#REF!,B98,#REF!)</f>
        <v>#REF!</v>
      </c>
      <c r="J98" s="74" t="e">
        <f>SUMIF(#REF!,B98,#REF!)</f>
        <v>#REF!</v>
      </c>
      <c r="K98" s="26" t="e">
        <f t="shared" si="6"/>
        <v>#REF!</v>
      </c>
      <c r="L98" s="35"/>
      <c r="M98" s="43" t="s">
        <v>451</v>
      </c>
      <c r="N98" s="37" t="s">
        <v>452</v>
      </c>
      <c r="O98" s="40"/>
      <c r="P98" s="39">
        <f>IF(M98=[12]Hoja1!$G$246,[12]Hoja1!$E$246,"OJO")</f>
        <v>10</v>
      </c>
      <c r="Q98" s="38"/>
      <c r="R98" s="38"/>
    </row>
    <row r="99" spans="1:18" ht="39.950000000000003" customHeight="1" x14ac:dyDescent="0.25">
      <c r="A99" t="s">
        <v>531</v>
      </c>
      <c r="B99" t="str">
        <f t="shared" si="5"/>
        <v>SOC29112</v>
      </c>
      <c r="C99">
        <v>29</v>
      </c>
      <c r="D99" s="72">
        <v>2012170010112</v>
      </c>
      <c r="E99" s="72" t="s">
        <v>253</v>
      </c>
      <c r="F99" s="73" t="s">
        <v>254</v>
      </c>
      <c r="G99" s="172"/>
      <c r="H99" s="74" t="e">
        <f>SUMIF(#REF!,B99,#REF!)</f>
        <v>#REF!</v>
      </c>
      <c r="I99" s="74" t="e">
        <f>SUMIF(#REF!,B99,#REF!)</f>
        <v>#REF!</v>
      </c>
      <c r="J99" s="74" t="e">
        <f>SUMIF(#REF!,B99,#REF!)</f>
        <v>#REF!</v>
      </c>
      <c r="K99" s="26" t="e">
        <f t="shared" si="6"/>
        <v>#REF!</v>
      </c>
      <c r="L99" s="35"/>
      <c r="M99" s="43" t="s">
        <v>435</v>
      </c>
      <c r="N99" s="37" t="s">
        <v>436</v>
      </c>
      <c r="O99" s="40"/>
      <c r="P99" s="39">
        <f>IF(M99=[12]Hoja1!$G$249,[12]Hoja1!$E$249,"OJO")</f>
        <v>0</v>
      </c>
      <c r="Q99" s="38"/>
      <c r="R99" s="38"/>
    </row>
    <row r="100" spans="1:18" ht="39.950000000000003" customHeight="1" x14ac:dyDescent="0.25">
      <c r="A100" t="s">
        <v>531</v>
      </c>
      <c r="B100" t="str">
        <f t="shared" si="5"/>
        <v>SOC29109</v>
      </c>
      <c r="C100">
        <v>29</v>
      </c>
      <c r="D100" s="72">
        <v>2012170010109</v>
      </c>
      <c r="E100" s="72" t="s">
        <v>255</v>
      </c>
      <c r="F100" s="73" t="s">
        <v>256</v>
      </c>
      <c r="G100" s="172"/>
      <c r="H100" s="74" t="e">
        <f>SUMIF(#REF!,B100,#REF!)</f>
        <v>#REF!</v>
      </c>
      <c r="I100" s="74" t="e">
        <f>SUMIF(#REF!,B100,#REF!)</f>
        <v>#REF!</v>
      </c>
      <c r="J100" s="74" t="e">
        <f>SUMIF(#REF!,B100,#REF!)</f>
        <v>#REF!</v>
      </c>
      <c r="K100" s="26" t="e">
        <f t="shared" si="6"/>
        <v>#REF!</v>
      </c>
      <c r="L100" s="35"/>
      <c r="M100" s="43" t="s">
        <v>437</v>
      </c>
      <c r="N100" s="37" t="s">
        <v>438</v>
      </c>
      <c r="O100" s="40"/>
      <c r="P100" s="39">
        <f>IF(M100=[12]Hoja1!$G$251,[12]Hoja1!$E$251,"OJO")</f>
        <v>0</v>
      </c>
      <c r="Q100" s="38"/>
      <c r="R100" s="38"/>
    </row>
    <row r="101" spans="1:18" ht="39.950000000000003" customHeight="1" x14ac:dyDescent="0.25">
      <c r="A101" t="s">
        <v>531</v>
      </c>
      <c r="B101" t="str">
        <f t="shared" si="5"/>
        <v>SOC29110</v>
      </c>
      <c r="C101">
        <v>29</v>
      </c>
      <c r="D101" s="70">
        <v>2012170010110</v>
      </c>
      <c r="E101" s="70" t="s">
        <v>257</v>
      </c>
      <c r="F101" s="69" t="s">
        <v>258</v>
      </c>
      <c r="G101" s="172"/>
      <c r="H101" s="74" t="e">
        <f>SUMIF(#REF!,B101,#REF!)</f>
        <v>#REF!</v>
      </c>
      <c r="I101" s="74" t="e">
        <f>SUMIF(#REF!,B101,#REF!)</f>
        <v>#REF!</v>
      </c>
      <c r="J101" s="74" t="e">
        <f>SUMIF(#REF!,B101,#REF!)</f>
        <v>#REF!</v>
      </c>
      <c r="K101" s="26" t="e">
        <f t="shared" si="6"/>
        <v>#REF!</v>
      </c>
      <c r="L101" s="35"/>
      <c r="M101" s="43" t="s">
        <v>437</v>
      </c>
      <c r="N101" s="37" t="s">
        <v>438</v>
      </c>
      <c r="O101" s="40"/>
      <c r="P101" s="39">
        <f>IF(M101=[12]Hoja1!$G$251,[12]Hoja1!$E$251,"OJO")</f>
        <v>0</v>
      </c>
      <c r="Q101" s="38"/>
      <c r="R101" s="38"/>
    </row>
    <row r="102" spans="1:18" ht="39.950000000000003" customHeight="1" x14ac:dyDescent="0.25">
      <c r="A102" t="s">
        <v>531</v>
      </c>
      <c r="B102" t="str">
        <f t="shared" si="5"/>
        <v>SOC29107</v>
      </c>
      <c r="C102">
        <v>29</v>
      </c>
      <c r="D102" s="72">
        <v>2012170010107</v>
      </c>
      <c r="E102" s="72" t="s">
        <v>259</v>
      </c>
      <c r="F102" s="73" t="s">
        <v>260</v>
      </c>
      <c r="G102" s="172"/>
      <c r="H102" s="74" t="e">
        <f>SUMIF(#REF!,B102,#REF!)</f>
        <v>#REF!</v>
      </c>
      <c r="I102" s="74" t="e">
        <f>SUMIF(#REF!,B102,#REF!)</f>
        <v>#REF!</v>
      </c>
      <c r="J102" s="74" t="e">
        <f>SUMIF(#REF!,B102,#REF!)</f>
        <v>#REF!</v>
      </c>
      <c r="K102" s="26" t="e">
        <f t="shared" si="6"/>
        <v>#REF!</v>
      </c>
      <c r="L102" s="35"/>
      <c r="M102" s="43" t="s">
        <v>437</v>
      </c>
      <c r="N102" s="37" t="s">
        <v>438</v>
      </c>
      <c r="O102" s="40"/>
      <c r="P102" s="39">
        <f>IF(M102=[12]Hoja1!$G$251,[12]Hoja1!$E$251,"OJO")</f>
        <v>0</v>
      </c>
      <c r="Q102" s="38"/>
      <c r="R102" s="38"/>
    </row>
    <row r="103" spans="1:18" ht="39.950000000000003" customHeight="1" x14ac:dyDescent="0.25">
      <c r="A103" t="s">
        <v>531</v>
      </c>
      <c r="B103" t="str">
        <f t="shared" si="5"/>
        <v>SOC29115</v>
      </c>
      <c r="C103">
        <v>29</v>
      </c>
      <c r="D103" s="70">
        <v>2012170010115</v>
      </c>
      <c r="E103" s="70" t="s">
        <v>261</v>
      </c>
      <c r="F103" s="69" t="s">
        <v>262</v>
      </c>
      <c r="G103" s="172"/>
      <c r="H103" s="74" t="e">
        <f>SUMIF(#REF!,B103,#REF!)</f>
        <v>#REF!</v>
      </c>
      <c r="I103" s="74" t="e">
        <f>SUMIF(#REF!,B103,#REF!)</f>
        <v>#REF!</v>
      </c>
      <c r="J103" s="74" t="e">
        <f>SUMIF(#REF!,B103,#REF!)</f>
        <v>#REF!</v>
      </c>
      <c r="K103" s="26" t="e">
        <f t="shared" si="6"/>
        <v>#REF!</v>
      </c>
      <c r="L103" s="35"/>
      <c r="M103" s="43" t="s">
        <v>439</v>
      </c>
      <c r="N103" s="37" t="s">
        <v>440</v>
      </c>
      <c r="O103" s="40"/>
      <c r="P103" s="39">
        <f>IF(M103=[12]Hoja1!$G$253,[12]Hoja1!$E$253,"OJO")</f>
        <v>0</v>
      </c>
      <c r="Q103" s="38"/>
      <c r="R103" s="38"/>
    </row>
    <row r="104" spans="1:18" ht="39.950000000000003" customHeight="1" x14ac:dyDescent="0.25">
      <c r="A104" t="s">
        <v>531</v>
      </c>
      <c r="B104" t="str">
        <f t="shared" si="5"/>
        <v>SOC29111</v>
      </c>
      <c r="C104">
        <v>29</v>
      </c>
      <c r="D104" s="72">
        <v>2012170010111</v>
      </c>
      <c r="E104" s="72" t="s">
        <v>263</v>
      </c>
      <c r="F104" s="73" t="s">
        <v>264</v>
      </c>
      <c r="G104" s="172"/>
      <c r="H104" s="74" t="e">
        <f>SUMIF(#REF!,B104,#REF!)</f>
        <v>#REF!</v>
      </c>
      <c r="I104" s="74" t="e">
        <f>SUMIF(#REF!,B104,#REF!)</f>
        <v>#REF!</v>
      </c>
      <c r="J104" s="74" t="e">
        <f>SUMIF(#REF!,B104,#REF!)</f>
        <v>#REF!</v>
      </c>
      <c r="K104" s="26" t="e">
        <f t="shared" si="6"/>
        <v>#REF!</v>
      </c>
      <c r="L104" s="35"/>
      <c r="M104" s="43" t="s">
        <v>441</v>
      </c>
      <c r="N104" s="37" t="s">
        <v>442</v>
      </c>
      <c r="O104" s="40"/>
      <c r="P104" s="39">
        <f>IF(M104=[12]Hoja1!$G$261,[12]Hoja1!$E$261,"OJO")</f>
        <v>4</v>
      </c>
      <c r="Q104" s="38"/>
      <c r="R104" s="38"/>
    </row>
    <row r="105" spans="1:18" ht="39.950000000000003" customHeight="1" x14ac:dyDescent="0.25">
      <c r="A105" t="s">
        <v>531</v>
      </c>
      <c r="B105" t="str">
        <f t="shared" si="5"/>
        <v>SOC29114</v>
      </c>
      <c r="C105">
        <v>29</v>
      </c>
      <c r="D105" s="70">
        <v>2012170010114</v>
      </c>
      <c r="E105" s="70" t="s">
        <v>265</v>
      </c>
      <c r="F105" s="69" t="s">
        <v>266</v>
      </c>
      <c r="G105" s="172"/>
      <c r="H105" s="74" t="e">
        <f>SUMIF(#REF!,B105,#REF!)</f>
        <v>#REF!</v>
      </c>
      <c r="I105" s="74" t="e">
        <f>SUMIF(#REF!,B105,#REF!)</f>
        <v>#REF!</v>
      </c>
      <c r="J105" s="74" t="e">
        <f>SUMIF(#REF!,B105,#REF!)</f>
        <v>#REF!</v>
      </c>
      <c r="K105" s="26" t="e">
        <f t="shared" si="6"/>
        <v>#REF!</v>
      </c>
      <c r="L105" s="35"/>
      <c r="M105" s="43" t="s">
        <v>443</v>
      </c>
      <c r="N105" s="37" t="s">
        <v>444</v>
      </c>
      <c r="O105" s="40"/>
      <c r="P105" s="39">
        <f>IF(M105=[12]Hoja1!$G$267,[12]Hoja1!$E$267,"OJO")</f>
        <v>1</v>
      </c>
      <c r="Q105" s="38"/>
      <c r="R105" s="38"/>
    </row>
    <row r="106" spans="1:18" ht="39.950000000000003" customHeight="1" x14ac:dyDescent="0.25">
      <c r="A106" t="s">
        <v>531</v>
      </c>
      <c r="B106" t="str">
        <f t="shared" si="5"/>
        <v>SOC29108</v>
      </c>
      <c r="C106">
        <v>29</v>
      </c>
      <c r="D106" s="70">
        <v>2012170010108</v>
      </c>
      <c r="E106" s="70" t="s">
        <v>267</v>
      </c>
      <c r="F106" s="69" t="s">
        <v>268</v>
      </c>
      <c r="G106" s="172"/>
      <c r="H106" s="74" t="e">
        <f>SUMIF(#REF!,B106,#REF!)</f>
        <v>#REF!</v>
      </c>
      <c r="I106" s="74" t="e">
        <f>SUMIF(#REF!,B106,#REF!)</f>
        <v>#REF!</v>
      </c>
      <c r="J106" s="74" t="e">
        <f>SUMIF(#REF!,B106,#REF!)</f>
        <v>#REF!</v>
      </c>
      <c r="K106" s="26" t="e">
        <f t="shared" si="6"/>
        <v>#REF!</v>
      </c>
      <c r="L106" s="35"/>
      <c r="M106" s="43" t="s">
        <v>445</v>
      </c>
      <c r="N106" s="37" t="s">
        <v>446</v>
      </c>
      <c r="O106" s="40"/>
      <c r="P106" s="39">
        <f>IF(M106=[12]Hoja1!$G$278,[12]Hoja1!$E$278,"OJO")</f>
        <v>2777</v>
      </c>
      <c r="Q106" s="38"/>
      <c r="R106" s="38"/>
    </row>
    <row r="107" spans="1:18" ht="39.950000000000003" customHeight="1" x14ac:dyDescent="0.25">
      <c r="A107" t="s">
        <v>531</v>
      </c>
      <c r="B107" t="str">
        <f t="shared" si="5"/>
        <v>SOC29116</v>
      </c>
      <c r="C107">
        <v>29</v>
      </c>
      <c r="D107" s="70">
        <v>2012170010116</v>
      </c>
      <c r="E107" s="70" t="s">
        <v>269</v>
      </c>
      <c r="F107" s="69" t="s">
        <v>270</v>
      </c>
      <c r="G107" s="172"/>
      <c r="H107" s="74" t="e">
        <f>SUMIF(#REF!,B107,#REF!)</f>
        <v>#REF!</v>
      </c>
      <c r="I107" s="74" t="e">
        <f>SUMIF(#REF!,B107,#REF!)</f>
        <v>#REF!</v>
      </c>
      <c r="J107" s="74" t="e">
        <f>SUMIF(#REF!,B107,#REF!)</f>
        <v>#REF!</v>
      </c>
      <c r="K107" s="26" t="e">
        <f t="shared" si="6"/>
        <v>#REF!</v>
      </c>
      <c r="L107" s="35"/>
      <c r="M107" s="43" t="s">
        <v>453</v>
      </c>
      <c r="N107" s="37" t="s">
        <v>454</v>
      </c>
      <c r="O107" s="40"/>
      <c r="P107" s="39">
        <f>IF(M107=[12]Hoja1!$G$276,[12]Hoja1!$E$276,"OJO")</f>
        <v>231601</v>
      </c>
      <c r="Q107" s="38"/>
      <c r="R107" s="38"/>
    </row>
    <row r="108" spans="1:18" ht="39.950000000000003" customHeight="1" x14ac:dyDescent="0.25">
      <c r="A108" t="s">
        <v>531</v>
      </c>
      <c r="B108" t="str">
        <f t="shared" si="5"/>
        <v>SOC29159</v>
      </c>
      <c r="C108">
        <v>29</v>
      </c>
      <c r="D108" s="4">
        <v>2012170010159</v>
      </c>
      <c r="E108" s="5" t="s">
        <v>182</v>
      </c>
      <c r="F108" s="73" t="s">
        <v>183</v>
      </c>
      <c r="G108" s="172"/>
      <c r="H108" s="74" t="e">
        <f>SUMIF(#REF!,B108,#REF!)</f>
        <v>#REF!</v>
      </c>
      <c r="I108" s="74" t="e">
        <f>SUMIF(#REF!,B108,#REF!)</f>
        <v>#REF!</v>
      </c>
      <c r="J108" s="74" t="e">
        <f>SUMIF(#REF!,B108,#REF!)</f>
        <v>#REF!</v>
      </c>
      <c r="K108" s="26" t="e">
        <f t="shared" si="6"/>
        <v>#REF!</v>
      </c>
      <c r="L108" s="35"/>
      <c r="M108" s="43" t="s">
        <v>433</v>
      </c>
      <c r="N108" s="37" t="s">
        <v>434</v>
      </c>
      <c r="O108" s="39">
        <f>+'[15]159'!$P$13</f>
        <v>25000000</v>
      </c>
      <c r="P108" s="39">
        <f>IF(M108=[12]Hoja1!$G$49,[12]Hoja1!$E$49,"OJO")</f>
        <v>100</v>
      </c>
      <c r="Q108" s="38"/>
      <c r="R108" s="38"/>
    </row>
    <row r="109" spans="1:18" ht="39.950000000000003" customHeight="1" x14ac:dyDescent="0.25">
      <c r="A109" t="s">
        <v>531</v>
      </c>
      <c r="B109" t="str">
        <f t="shared" si="5"/>
        <v>SOC29200</v>
      </c>
      <c r="C109">
        <v>29</v>
      </c>
      <c r="D109" s="4">
        <v>2012170010200</v>
      </c>
      <c r="E109" s="5">
        <v>200</v>
      </c>
      <c r="F109" s="73" t="s">
        <v>184</v>
      </c>
      <c r="G109" s="172"/>
      <c r="H109" s="74" t="e">
        <f>SUMIF(#REF!,B109,#REF!)</f>
        <v>#REF!</v>
      </c>
      <c r="I109" s="74" t="e">
        <f>SUMIF(#REF!,B109,#REF!)</f>
        <v>#REF!</v>
      </c>
      <c r="J109" s="74" t="e">
        <f>SUMIF(#REF!,B109,#REF!)</f>
        <v>#REF!</v>
      </c>
      <c r="K109" s="26">
        <v>0</v>
      </c>
      <c r="L109" s="38"/>
      <c r="M109" s="43">
        <v>0</v>
      </c>
      <c r="N109" s="37">
        <v>0</v>
      </c>
      <c r="O109" s="40"/>
      <c r="P109" s="39" t="str">
        <f>IF(M109=[12]Hoja1!$G$49,[12]Hoja1!$E$49,"OJO")</f>
        <v>OJO</v>
      </c>
      <c r="Q109" s="38"/>
      <c r="R109" s="38"/>
    </row>
    <row r="110" spans="1:18" ht="39.950000000000003" customHeight="1" x14ac:dyDescent="0.25">
      <c r="A110" t="s">
        <v>532</v>
      </c>
      <c r="B110" t="str">
        <f t="shared" si="5"/>
        <v>UGR33045</v>
      </c>
      <c r="C110">
        <v>33</v>
      </c>
      <c r="D110" s="4">
        <v>2012170010045</v>
      </c>
      <c r="E110" s="5" t="s">
        <v>185</v>
      </c>
      <c r="F110" s="73" t="s">
        <v>186</v>
      </c>
      <c r="G110" s="173" t="s">
        <v>187</v>
      </c>
      <c r="H110" s="74" t="e">
        <f>SUMIF(#REF!,B110,#REF!)</f>
        <v>#REF!</v>
      </c>
      <c r="I110" s="74" t="e">
        <f>SUMIF(#REF!,B110,#REF!)</f>
        <v>#REF!</v>
      </c>
      <c r="J110" s="74" t="e">
        <f>SUMIF(#REF!,B110,#REF!)</f>
        <v>#REF!</v>
      </c>
      <c r="K110" s="26" t="e">
        <f t="shared" ref="K110:K124" si="7">+J110/I110</f>
        <v>#REF!</v>
      </c>
      <c r="L110" s="35"/>
      <c r="M110" s="43" t="s">
        <v>455</v>
      </c>
      <c r="N110" s="37" t="s">
        <v>456</v>
      </c>
      <c r="O110" s="39">
        <f>+'[16]045'!$P$35</f>
        <v>148526758.375</v>
      </c>
      <c r="P110" s="39">
        <f>IF(M110=[12]Hoja1!$G$631,[12]Hoja1!$E$631,"OJO")</f>
        <v>100</v>
      </c>
      <c r="Q110" s="38"/>
      <c r="R110" s="38"/>
    </row>
    <row r="111" spans="1:18" ht="39.950000000000003" customHeight="1" x14ac:dyDescent="0.25">
      <c r="A111" t="s">
        <v>532</v>
      </c>
      <c r="B111" t="str">
        <f t="shared" si="5"/>
        <v>UGR33040</v>
      </c>
      <c r="C111">
        <v>33</v>
      </c>
      <c r="D111" s="4">
        <v>2012170010040</v>
      </c>
      <c r="E111" s="5" t="s">
        <v>188</v>
      </c>
      <c r="F111" s="73" t="s">
        <v>189</v>
      </c>
      <c r="G111" s="173"/>
      <c r="H111" s="74" t="e">
        <f>SUMIF(#REF!,B111,#REF!)</f>
        <v>#REF!</v>
      </c>
      <c r="I111" s="74" t="e">
        <f>SUMIF(#REF!,B111,#REF!)</f>
        <v>#REF!</v>
      </c>
      <c r="J111" s="74" t="e">
        <f>SUMIF(#REF!,B111,#REF!)</f>
        <v>#REF!</v>
      </c>
      <c r="K111" s="26">
        <v>0</v>
      </c>
      <c r="L111" s="35"/>
      <c r="M111" s="43" t="s">
        <v>457</v>
      </c>
      <c r="N111" s="37" t="s">
        <v>458</v>
      </c>
      <c r="O111" s="39">
        <f>+'[16]040'!$P$12</f>
        <v>75000000</v>
      </c>
      <c r="P111" s="39">
        <f>IF(M111=[12]Hoja1!$G$622,[12]Hoja1!$E$622,"OJO")</f>
        <v>2</v>
      </c>
      <c r="Q111" s="38"/>
      <c r="R111" s="38"/>
    </row>
    <row r="112" spans="1:18" ht="39.950000000000003" customHeight="1" x14ac:dyDescent="0.25">
      <c r="A112" t="s">
        <v>532</v>
      </c>
      <c r="B112" t="str">
        <f t="shared" si="5"/>
        <v>UGR33038</v>
      </c>
      <c r="C112">
        <v>33</v>
      </c>
      <c r="D112" s="4">
        <v>2012170010038</v>
      </c>
      <c r="E112" s="5" t="s">
        <v>190</v>
      </c>
      <c r="F112" s="73" t="s">
        <v>191</v>
      </c>
      <c r="G112" s="173"/>
      <c r="H112" s="74" t="e">
        <f>SUMIF(#REF!,B112,#REF!)</f>
        <v>#REF!</v>
      </c>
      <c r="I112" s="74" t="e">
        <f>SUMIF(#REF!,B112,#REF!)</f>
        <v>#REF!</v>
      </c>
      <c r="J112" s="74" t="e">
        <f>SUMIF(#REF!,B112,#REF!)</f>
        <v>#REF!</v>
      </c>
      <c r="K112" s="26" t="e">
        <f t="shared" si="7"/>
        <v>#REF!</v>
      </c>
      <c r="L112" s="35"/>
      <c r="M112" s="43" t="s">
        <v>459</v>
      </c>
      <c r="N112" s="37" t="s">
        <v>460</v>
      </c>
      <c r="O112" s="39">
        <f>+'[16]038'!$P$15</f>
        <v>162500000</v>
      </c>
      <c r="P112" s="39">
        <f>IF(M112=[12]Hoja1!$G$637,[12]Hoja1!$E$637,"OJO")</f>
        <v>100</v>
      </c>
      <c r="Q112" s="38"/>
      <c r="R112" s="38"/>
    </row>
    <row r="113" spans="1:18" ht="39.950000000000003" customHeight="1" x14ac:dyDescent="0.25">
      <c r="A113" t="s">
        <v>532</v>
      </c>
      <c r="B113" t="str">
        <f t="shared" si="5"/>
        <v>UGR33039</v>
      </c>
      <c r="C113">
        <v>33</v>
      </c>
      <c r="D113" s="4">
        <v>2012170010039</v>
      </c>
      <c r="E113" s="5" t="s">
        <v>192</v>
      </c>
      <c r="F113" s="73" t="s">
        <v>193</v>
      </c>
      <c r="G113" s="173"/>
      <c r="H113" s="74" t="e">
        <f>SUMIF(#REF!,B113,#REF!)</f>
        <v>#REF!</v>
      </c>
      <c r="I113" s="74" t="e">
        <f>SUMIF(#REF!,B113,#REF!)</f>
        <v>#REF!</v>
      </c>
      <c r="J113" s="74" t="e">
        <f>SUMIF(#REF!,B113,#REF!)</f>
        <v>#REF!</v>
      </c>
      <c r="K113" s="26" t="e">
        <f t="shared" si="7"/>
        <v>#REF!</v>
      </c>
      <c r="L113" s="35"/>
      <c r="M113" s="43" t="s">
        <v>461</v>
      </c>
      <c r="N113" s="37" t="s">
        <v>462</v>
      </c>
      <c r="O113" s="39">
        <f>+'[16]039'!$P$12</f>
        <v>0</v>
      </c>
      <c r="P113" s="39">
        <f>IF(M113=[12]Hoja1!$G$641,[12]Hoja1!$E$641,"OJO")</f>
        <v>4</v>
      </c>
      <c r="Q113" s="38"/>
      <c r="R113" s="38"/>
    </row>
    <row r="114" spans="1:18" ht="39.950000000000003" customHeight="1" x14ac:dyDescent="0.25">
      <c r="A114" t="s">
        <v>532</v>
      </c>
      <c r="B114" t="str">
        <f t="shared" si="5"/>
        <v>UGR33044</v>
      </c>
      <c r="C114">
        <v>33</v>
      </c>
      <c r="D114" s="66">
        <v>2012170010044</v>
      </c>
      <c r="E114" s="68" t="s">
        <v>194</v>
      </c>
      <c r="F114" s="69" t="s">
        <v>195</v>
      </c>
      <c r="G114" s="173"/>
      <c r="H114" s="74" t="e">
        <f>SUMIF(#REF!,B114,#REF!)</f>
        <v>#REF!</v>
      </c>
      <c r="I114" s="74" t="e">
        <f>SUMIF(#REF!,B114,#REF!)</f>
        <v>#REF!</v>
      </c>
      <c r="J114" s="74" t="e">
        <f>SUMIF(#REF!,B114,#REF!)</f>
        <v>#REF!</v>
      </c>
      <c r="K114" s="26" t="e">
        <f t="shared" si="7"/>
        <v>#REF!</v>
      </c>
      <c r="L114" s="35"/>
      <c r="M114" s="43" t="s">
        <v>463</v>
      </c>
      <c r="N114" s="37" t="s">
        <v>464</v>
      </c>
      <c r="O114" s="39">
        <f>+'[16]044'!$P$16</f>
        <v>68000000</v>
      </c>
      <c r="P114" s="39">
        <f>IF(M114=[12]Hoja1!$G$624,[12]Hoja1!$E$624,"OJO")</f>
        <v>811320754716981</v>
      </c>
      <c r="Q114" s="38"/>
      <c r="R114" s="38"/>
    </row>
    <row r="115" spans="1:18" ht="39" customHeight="1" x14ac:dyDescent="0.25">
      <c r="A115" t="s">
        <v>532</v>
      </c>
      <c r="B115" t="str">
        <f t="shared" si="5"/>
        <v>UGR33047</v>
      </c>
      <c r="C115">
        <v>33</v>
      </c>
      <c r="D115" s="4">
        <v>2012170010047</v>
      </c>
      <c r="E115" s="5" t="s">
        <v>196</v>
      </c>
      <c r="F115" s="73" t="s">
        <v>197</v>
      </c>
      <c r="G115" s="173"/>
      <c r="H115" s="74" t="e">
        <f>SUMIF(#REF!,B115,#REF!)</f>
        <v>#REF!</v>
      </c>
      <c r="I115" s="74" t="e">
        <f>SUMIF(#REF!,B115,#REF!)</f>
        <v>#REF!</v>
      </c>
      <c r="J115" s="74" t="e">
        <f>SUMIF(#REF!,B115,#REF!)</f>
        <v>#REF!</v>
      </c>
      <c r="K115" s="26" t="e">
        <f t="shared" si="7"/>
        <v>#REF!</v>
      </c>
      <c r="L115" s="35"/>
      <c r="M115" s="43" t="s">
        <v>455</v>
      </c>
      <c r="N115" s="37" t="s">
        <v>456</v>
      </c>
      <c r="O115" s="39">
        <f>+'[16]47-Atenc. Emerg'!$P$19</f>
        <v>452289076.625</v>
      </c>
      <c r="P115" s="39">
        <f>IF(M115=[12]Hoja1!$G$631,[12]Hoja1!$E$631,"OJO")</f>
        <v>100</v>
      </c>
      <c r="Q115" s="38"/>
      <c r="R115" s="38"/>
    </row>
    <row r="116" spans="1:18" ht="39.950000000000003" customHeight="1" x14ac:dyDescent="0.25">
      <c r="A116" t="s">
        <v>533</v>
      </c>
      <c r="B116" t="str">
        <f t="shared" si="5"/>
        <v>STC35011</v>
      </c>
      <c r="C116">
        <v>35</v>
      </c>
      <c r="D116" s="66">
        <v>2012170010011</v>
      </c>
      <c r="E116" s="68" t="s">
        <v>198</v>
      </c>
      <c r="F116" s="69" t="s">
        <v>199</v>
      </c>
      <c r="G116" s="170" t="s">
        <v>200</v>
      </c>
      <c r="H116" s="74" t="e">
        <f>SUMIF(#REF!,B116,#REF!)</f>
        <v>#REF!</v>
      </c>
      <c r="I116" s="74" t="e">
        <f>SUMIF(#REF!,B116,#REF!)</f>
        <v>#REF!</v>
      </c>
      <c r="J116" s="74" t="e">
        <f>SUMIF(#REF!,B116,#REF!)</f>
        <v>#REF!</v>
      </c>
      <c r="K116" s="26" t="e">
        <f t="shared" si="7"/>
        <v>#REF!</v>
      </c>
      <c r="L116" s="35"/>
      <c r="M116" s="43" t="s">
        <v>465</v>
      </c>
      <c r="N116" s="37" t="s">
        <v>466</v>
      </c>
      <c r="O116" s="39">
        <f>+'[17]PROYECTO 11'!$P$17</f>
        <v>20000000</v>
      </c>
      <c r="P116" s="39">
        <f>IF(M116=[12]Hoja1!$G$2,[12]Hoja1!$E$2,"OJO")</f>
        <v>0</v>
      </c>
      <c r="Q116" s="38"/>
      <c r="R116" s="38"/>
    </row>
    <row r="117" spans="1:18" ht="39.950000000000003" customHeight="1" x14ac:dyDescent="0.25">
      <c r="A117" t="s">
        <v>533</v>
      </c>
      <c r="B117" t="str">
        <f t="shared" si="5"/>
        <v>STC35031</v>
      </c>
      <c r="C117">
        <v>35</v>
      </c>
      <c r="D117" s="66">
        <v>2012170010031</v>
      </c>
      <c r="E117" s="68" t="s">
        <v>177</v>
      </c>
      <c r="F117" s="69" t="s">
        <v>178</v>
      </c>
      <c r="G117" s="170"/>
      <c r="H117" s="74" t="e">
        <f>SUMIF(#REF!,B117,#REF!)</f>
        <v>#REF!</v>
      </c>
      <c r="I117" s="74" t="e">
        <f>SUMIF(#REF!,B117,#REF!)</f>
        <v>#REF!</v>
      </c>
      <c r="J117" s="74" t="e">
        <f>SUMIF(#REF!,B117,#REF!)</f>
        <v>#REF!</v>
      </c>
      <c r="K117" s="26" t="e">
        <f t="shared" si="7"/>
        <v>#REF!</v>
      </c>
      <c r="L117" s="35"/>
      <c r="M117" s="43" t="s">
        <v>429</v>
      </c>
      <c r="N117" s="37" t="s">
        <v>430</v>
      </c>
      <c r="O117" s="40"/>
      <c r="P117" s="39">
        <f>IF(M117=[12]Hoja1!$G$45,[12]Hoja1!$E$45,"OJO")</f>
        <v>0</v>
      </c>
      <c r="Q117" s="38"/>
      <c r="R117" s="38"/>
    </row>
    <row r="118" spans="1:18" ht="77.25" customHeight="1" x14ac:dyDescent="0.25">
      <c r="A118" t="s">
        <v>533</v>
      </c>
      <c r="B118" t="str">
        <f t="shared" si="5"/>
        <v>STC35013</v>
      </c>
      <c r="C118">
        <v>35</v>
      </c>
      <c r="D118" s="66">
        <v>2012170010013</v>
      </c>
      <c r="E118" s="68" t="s">
        <v>201</v>
      </c>
      <c r="F118" s="69" t="s">
        <v>202</v>
      </c>
      <c r="G118" s="170"/>
      <c r="H118" s="74" t="e">
        <f>SUMIF(#REF!,B118,#REF!)</f>
        <v>#REF!</v>
      </c>
      <c r="I118" s="74" t="e">
        <f>SUMIF(#REF!,B118,#REF!)</f>
        <v>#REF!</v>
      </c>
      <c r="J118" s="74" t="e">
        <f>SUMIF(#REF!,B118,#REF!)</f>
        <v>#REF!</v>
      </c>
      <c r="K118" s="26" t="e">
        <f t="shared" si="7"/>
        <v>#REF!</v>
      </c>
      <c r="L118" s="35"/>
      <c r="M118" s="44" t="s">
        <v>467</v>
      </c>
      <c r="N118" s="37" t="s">
        <v>468</v>
      </c>
      <c r="O118" s="39">
        <f>+'[17]PROYECTO 13'!$P$41</f>
        <v>620000000</v>
      </c>
      <c r="P118" s="39" t="str">
        <f>IF(M118=[12]Hoja1!$G$6,[12]Hoja1!$E$6,"OJO")</f>
        <v>OJO</v>
      </c>
      <c r="Q118" s="38"/>
      <c r="R118" s="38"/>
    </row>
    <row r="119" spans="1:18" ht="39.950000000000003" customHeight="1" x14ac:dyDescent="0.25">
      <c r="A119" t="s">
        <v>533</v>
      </c>
      <c r="B119" t="str">
        <f t="shared" si="5"/>
        <v>STC35012</v>
      </c>
      <c r="C119">
        <v>35</v>
      </c>
      <c r="D119" s="4">
        <v>2012170010012</v>
      </c>
      <c r="E119" s="5" t="s">
        <v>203</v>
      </c>
      <c r="F119" s="73" t="s">
        <v>204</v>
      </c>
      <c r="G119" s="170"/>
      <c r="H119" s="74" t="e">
        <f>SUMIF(#REF!,B119,#REF!)</f>
        <v>#REF!</v>
      </c>
      <c r="I119" s="74" t="e">
        <f>SUMIF(#REF!,B119,#REF!)</f>
        <v>#REF!</v>
      </c>
      <c r="J119" s="74" t="e">
        <f>SUMIF(#REF!,B119,#REF!)</f>
        <v>#REF!</v>
      </c>
      <c r="K119" s="26" t="e">
        <f t="shared" si="7"/>
        <v>#REF!</v>
      </c>
      <c r="L119" s="35"/>
      <c r="M119" s="43" t="s">
        <v>469</v>
      </c>
      <c r="N119" s="37" t="s">
        <v>470</v>
      </c>
      <c r="O119" s="39">
        <f>+'[17]PROYECTO 12'!$P$56</f>
        <v>22500000</v>
      </c>
      <c r="P119" s="39">
        <f>IF(M119=[12]Hoja1!$G$22,[12]Hoja1!$E$22,"OJO")</f>
        <v>0</v>
      </c>
      <c r="Q119" s="38"/>
      <c r="R119" s="38"/>
    </row>
    <row r="120" spans="1:18" ht="39.950000000000003" customHeight="1" x14ac:dyDescent="0.25">
      <c r="A120" t="s">
        <v>534</v>
      </c>
      <c r="B120" t="str">
        <f t="shared" si="5"/>
        <v>DEP36033</v>
      </c>
      <c r="C120">
        <v>36</v>
      </c>
      <c r="D120" s="33" t="s">
        <v>205</v>
      </c>
      <c r="E120" s="68" t="s">
        <v>206</v>
      </c>
      <c r="F120" s="69" t="s">
        <v>207</v>
      </c>
      <c r="G120" s="174" t="s">
        <v>208</v>
      </c>
      <c r="H120" s="74" t="e">
        <f>SUMIF(#REF!,B120,#REF!)</f>
        <v>#REF!</v>
      </c>
      <c r="I120" s="74" t="e">
        <f>SUMIF(#REF!,B120,#REF!)</f>
        <v>#REF!</v>
      </c>
      <c r="J120" s="74" t="e">
        <f>SUMIF(#REF!,B120,#REF!)</f>
        <v>#REF!</v>
      </c>
      <c r="K120" s="26" t="e">
        <f t="shared" si="7"/>
        <v>#REF!</v>
      </c>
      <c r="L120" s="38"/>
      <c r="M120" s="43">
        <v>0</v>
      </c>
      <c r="N120" s="37">
        <v>0</v>
      </c>
      <c r="O120" s="39">
        <f>+'[18]033'!$P$25</f>
        <v>236000000</v>
      </c>
      <c r="P120" s="39" t="str">
        <f>IF(M120=[12]Hoja1!$G$22,[12]Hoja1!$E$22,"OJO")</f>
        <v>OJO</v>
      </c>
      <c r="Q120" s="38"/>
      <c r="R120" s="38"/>
    </row>
    <row r="121" spans="1:18" ht="39.950000000000003" customHeight="1" x14ac:dyDescent="0.25">
      <c r="A121" t="s">
        <v>534</v>
      </c>
      <c r="B121" t="str">
        <f t="shared" si="5"/>
        <v>DEP36034</v>
      </c>
      <c r="C121">
        <v>36</v>
      </c>
      <c r="D121" s="33" t="s">
        <v>209</v>
      </c>
      <c r="E121" s="68" t="s">
        <v>210</v>
      </c>
      <c r="F121" s="69" t="s">
        <v>211</v>
      </c>
      <c r="G121" s="174"/>
      <c r="H121" s="74" t="e">
        <f>SUMIF(#REF!,B121,#REF!)</f>
        <v>#REF!</v>
      </c>
      <c r="I121" s="74" t="e">
        <f>SUMIF(#REF!,B121,#REF!)</f>
        <v>#REF!</v>
      </c>
      <c r="J121" s="74" t="e">
        <f>SUMIF(#REF!,B121,#REF!)</f>
        <v>#REF!</v>
      </c>
      <c r="K121" s="26" t="e">
        <f t="shared" si="7"/>
        <v>#REF!</v>
      </c>
      <c r="L121" s="38"/>
      <c r="M121" s="43">
        <v>0</v>
      </c>
      <c r="N121" s="37">
        <v>0</v>
      </c>
      <c r="O121" s="39">
        <f>+'[18]034'!$P$20</f>
        <v>139783000</v>
      </c>
      <c r="P121" s="39" t="str">
        <f>IF(M121=[12]Hoja1!$G$22,[12]Hoja1!$E$22,"OJO")</f>
        <v>OJO</v>
      </c>
      <c r="Q121" s="38"/>
      <c r="R121" s="38"/>
    </row>
    <row r="122" spans="1:18" ht="39.950000000000003" customHeight="1" x14ac:dyDescent="0.25">
      <c r="A122" t="s">
        <v>534</v>
      </c>
      <c r="B122" t="str">
        <f t="shared" si="5"/>
        <v>DEP36037</v>
      </c>
      <c r="C122">
        <v>36</v>
      </c>
      <c r="D122" s="66">
        <v>2012170010037</v>
      </c>
      <c r="E122" s="68" t="s">
        <v>94</v>
      </c>
      <c r="F122" s="69" t="s">
        <v>95</v>
      </c>
      <c r="G122" s="174"/>
      <c r="H122" s="74" t="e">
        <f>SUMIF(#REF!,B122,#REF!)</f>
        <v>#REF!</v>
      </c>
      <c r="I122" s="74" t="e">
        <f>SUMIF(#REF!,B122,#REF!)</f>
        <v>#REF!</v>
      </c>
      <c r="J122" s="74" t="e">
        <f>SUMIF(#REF!,B122,#REF!)</f>
        <v>#REF!</v>
      </c>
      <c r="K122" s="26">
        <v>0</v>
      </c>
      <c r="L122" s="35"/>
      <c r="M122" s="43" t="s">
        <v>363</v>
      </c>
      <c r="N122" s="37" t="s">
        <v>364</v>
      </c>
      <c r="O122" s="39">
        <f>+'[18]037'!$P$19</f>
        <v>160000000</v>
      </c>
      <c r="P122" s="39">
        <f>IF(M122=[12]Hoja1!$G$289,[12]Hoja1!$E$289,"OJO")</f>
        <v>0</v>
      </c>
      <c r="Q122" s="38"/>
      <c r="R122" s="38"/>
    </row>
    <row r="123" spans="1:18" ht="39.950000000000003" customHeight="1" x14ac:dyDescent="0.25">
      <c r="A123" t="s">
        <v>534</v>
      </c>
      <c r="B123" t="str">
        <f t="shared" si="5"/>
        <v>DEP36035</v>
      </c>
      <c r="C123">
        <v>36</v>
      </c>
      <c r="D123" s="33" t="s">
        <v>212</v>
      </c>
      <c r="E123" s="68" t="s">
        <v>213</v>
      </c>
      <c r="F123" s="69" t="s">
        <v>214</v>
      </c>
      <c r="G123" s="174"/>
      <c r="H123" s="74" t="e">
        <f>SUMIF(#REF!,B123,#REF!)</f>
        <v>#REF!</v>
      </c>
      <c r="I123" s="74" t="e">
        <f>SUMIF(#REF!,B123,#REF!)</f>
        <v>#REF!</v>
      </c>
      <c r="J123" s="74" t="e">
        <f>SUMIF(#REF!,B123,#REF!)</f>
        <v>#REF!</v>
      </c>
      <c r="K123" s="26" t="e">
        <f t="shared" si="7"/>
        <v>#REF!</v>
      </c>
      <c r="L123" s="38"/>
      <c r="M123" s="43">
        <v>0</v>
      </c>
      <c r="N123" s="37">
        <v>0</v>
      </c>
      <c r="O123" s="39">
        <f>+'[18]035'!$P$20</f>
        <v>595000000</v>
      </c>
      <c r="P123" s="39" t="str">
        <f>IF(M123=[12]Hoja1!$G$289,[12]Hoja1!$E$289,"OJO")</f>
        <v>OJO</v>
      </c>
      <c r="Q123" s="38"/>
      <c r="R123" s="38"/>
    </row>
    <row r="124" spans="1:18" ht="39.950000000000003" customHeight="1" x14ac:dyDescent="0.25">
      <c r="A124" t="s">
        <v>534</v>
      </c>
      <c r="B124" t="str">
        <f t="shared" si="5"/>
        <v>DEP36036</v>
      </c>
      <c r="C124">
        <v>36</v>
      </c>
      <c r="D124" s="33" t="s">
        <v>215</v>
      </c>
      <c r="E124" s="89" t="s">
        <v>216</v>
      </c>
      <c r="F124" s="69" t="s">
        <v>217</v>
      </c>
      <c r="G124" s="174"/>
      <c r="H124" s="74" t="e">
        <f>SUMIF(#REF!,B124,#REF!)</f>
        <v>#REF!</v>
      </c>
      <c r="I124" s="74" t="e">
        <f>SUMIF(#REF!,B124,#REF!)</f>
        <v>#REF!</v>
      </c>
      <c r="J124" s="74" t="e">
        <f>SUMIF(#REF!,B124,#REF!)</f>
        <v>#REF!</v>
      </c>
      <c r="K124" s="26" t="e">
        <f t="shared" si="7"/>
        <v>#REF!</v>
      </c>
      <c r="L124" s="38"/>
      <c r="M124" s="43">
        <v>0</v>
      </c>
      <c r="N124" s="37">
        <v>0</v>
      </c>
      <c r="O124" s="39">
        <f>+'[18]036'!$P$21</f>
        <v>290000000</v>
      </c>
      <c r="P124" s="39" t="str">
        <f>IF(M124=[12]Hoja1!$G$289,[12]Hoja1!$E$289,"OJO")</f>
        <v>OJO</v>
      </c>
      <c r="Q124" s="38"/>
      <c r="R124" s="38"/>
    </row>
    <row r="125" spans="1:18" ht="39.950000000000003" customHeight="1" x14ac:dyDescent="0.25">
      <c r="A125" t="s">
        <v>535</v>
      </c>
      <c r="B125" s="38" t="str">
        <f t="shared" si="5"/>
        <v>SAL41058</v>
      </c>
      <c r="C125" s="38">
        <v>41</v>
      </c>
      <c r="D125" s="72">
        <v>2012170010058</v>
      </c>
      <c r="E125" s="72" t="s">
        <v>218</v>
      </c>
      <c r="F125" s="73" t="s">
        <v>219</v>
      </c>
      <c r="G125" s="170" t="s">
        <v>220</v>
      </c>
      <c r="H125" s="74" t="e">
        <f>SUMIF(#REF!,B125,#REF!)</f>
        <v>#REF!</v>
      </c>
      <c r="I125" s="74" t="e">
        <f>SUMIF(#REF!,B125,#REF!)</f>
        <v>#REF!</v>
      </c>
      <c r="J125" s="74" t="e">
        <f>SUMIF(#REF!,B125,#REF!)</f>
        <v>#REF!</v>
      </c>
      <c r="K125" s="26" t="e">
        <f>+J125/I125</f>
        <v>#REF!</v>
      </c>
      <c r="L125" s="35"/>
      <c r="M125" s="43" t="s">
        <v>471</v>
      </c>
      <c r="N125" s="37" t="s">
        <v>472</v>
      </c>
      <c r="O125" s="39">
        <f>+'[19]2012170010058'!$P$37</f>
        <v>18127701125.5</v>
      </c>
      <c r="P125" s="39">
        <f>IF(M125=[12]Hoja1!$G$129,[12]Hoja1!$E$129,"OJO")</f>
        <v>970958562827449</v>
      </c>
      <c r="Q125" s="38"/>
      <c r="R125" s="38"/>
    </row>
    <row r="126" spans="1:18" ht="39.950000000000003" customHeight="1" x14ac:dyDescent="0.25">
      <c r="A126" t="s">
        <v>535</v>
      </c>
      <c r="B126" t="str">
        <f t="shared" si="5"/>
        <v>SAL42054</v>
      </c>
      <c r="C126">
        <v>42</v>
      </c>
      <c r="D126" s="67">
        <v>2012170010054</v>
      </c>
      <c r="E126" s="71" t="s">
        <v>221</v>
      </c>
      <c r="F126" s="71" t="s">
        <v>222</v>
      </c>
      <c r="G126" s="170"/>
      <c r="H126" s="74" t="e">
        <f>SUMIF(#REF!,B126,#REF!)</f>
        <v>#REF!</v>
      </c>
      <c r="I126" s="74" t="e">
        <f>SUMIF(#REF!,B126,#REF!)</f>
        <v>#REF!</v>
      </c>
      <c r="J126" s="74" t="e">
        <f>SUMIF(#REF!,B126,#REF!)</f>
        <v>#REF!</v>
      </c>
      <c r="K126" s="26" t="e">
        <f t="shared" ref="K126:K148" si="8">+J126/I126</f>
        <v>#REF!</v>
      </c>
      <c r="L126" s="35"/>
      <c r="M126" s="43" t="s">
        <v>473</v>
      </c>
      <c r="N126" s="37" t="s">
        <v>474</v>
      </c>
      <c r="O126" s="39">
        <f>+'[19]2012170010054'!$P$77</f>
        <v>8888888.8888888881</v>
      </c>
      <c r="P126" s="39">
        <f>IF(M126=[12]Hoja1!$G$206,[12]Hoja1!$E$206,"OJO")</f>
        <v>100</v>
      </c>
      <c r="Q126" s="38"/>
      <c r="R126" s="38"/>
    </row>
    <row r="127" spans="1:18" ht="39.950000000000003" customHeight="1" x14ac:dyDescent="0.25">
      <c r="A127" t="s">
        <v>535</v>
      </c>
      <c r="B127" t="str">
        <f t="shared" si="5"/>
        <v>SAL42071</v>
      </c>
      <c r="C127">
        <v>42</v>
      </c>
      <c r="D127" s="66">
        <v>2012170010071</v>
      </c>
      <c r="E127" s="14" t="s">
        <v>223</v>
      </c>
      <c r="F127" s="69" t="s">
        <v>224</v>
      </c>
      <c r="G127" s="170"/>
      <c r="H127" s="74" t="e">
        <f>SUMIF(#REF!,B127,#REF!)</f>
        <v>#REF!</v>
      </c>
      <c r="I127" s="74" t="e">
        <f>SUMIF(#REF!,B127,#REF!)</f>
        <v>#REF!</v>
      </c>
      <c r="J127" s="74" t="e">
        <f>SUMIF(#REF!,B127,#REF!)</f>
        <v>#REF!</v>
      </c>
      <c r="K127" s="26" t="e">
        <f t="shared" si="8"/>
        <v>#REF!</v>
      </c>
      <c r="L127" s="35"/>
      <c r="M127" s="43" t="s">
        <v>475</v>
      </c>
      <c r="N127" s="37" t="s">
        <v>476</v>
      </c>
      <c r="O127" s="39">
        <f>+'[19]2012170010071'!$P$12</f>
        <v>125000000</v>
      </c>
      <c r="P127" s="39">
        <f>IF(M127=[12]Hoja1!$G$135,[12]Hoja1!$E$135,"OJO")</f>
        <v>0</v>
      </c>
      <c r="Q127" s="38"/>
      <c r="R127" s="38"/>
    </row>
    <row r="128" spans="1:18" ht="39.950000000000003" customHeight="1" x14ac:dyDescent="0.25">
      <c r="A128" t="s">
        <v>535</v>
      </c>
      <c r="B128" t="str">
        <f t="shared" si="5"/>
        <v>SAL43058</v>
      </c>
      <c r="C128">
        <v>43</v>
      </c>
      <c r="D128" s="66">
        <v>2012170010058</v>
      </c>
      <c r="E128" s="70" t="s">
        <v>218</v>
      </c>
      <c r="F128" s="69" t="s">
        <v>219</v>
      </c>
      <c r="G128" s="170"/>
      <c r="H128" s="74" t="e">
        <f>SUMIF(#REF!,B128,#REF!)</f>
        <v>#REF!</v>
      </c>
      <c r="I128" s="74" t="e">
        <f>SUMIF(#REF!,B128,#REF!)</f>
        <v>#REF!</v>
      </c>
      <c r="J128" s="74" t="e">
        <f>SUMIF(#REF!,B128,#REF!)</f>
        <v>#REF!</v>
      </c>
      <c r="K128" s="26" t="e">
        <f t="shared" si="8"/>
        <v>#REF!</v>
      </c>
      <c r="L128" s="35"/>
      <c r="M128" s="43" t="s">
        <v>471</v>
      </c>
      <c r="N128" s="37" t="s">
        <v>472</v>
      </c>
      <c r="O128" s="39">
        <f>+'[19]2012170010058'!$P$37</f>
        <v>18127701125.5</v>
      </c>
      <c r="P128" s="39">
        <f>IF(M128=[12]Hoja1!$G$129,[12]Hoja1!$E$129,"OJO")</f>
        <v>970958562827449</v>
      </c>
      <c r="Q128" s="38"/>
      <c r="R128" s="38"/>
    </row>
    <row r="129" spans="1:18" ht="39.950000000000003" customHeight="1" x14ac:dyDescent="0.25">
      <c r="A129" t="s">
        <v>535</v>
      </c>
      <c r="B129" t="str">
        <f t="shared" si="5"/>
        <v>SAL42061</v>
      </c>
      <c r="C129">
        <v>42</v>
      </c>
      <c r="D129" s="4">
        <v>2012170010061</v>
      </c>
      <c r="E129" s="15" t="s">
        <v>225</v>
      </c>
      <c r="F129" s="72" t="s">
        <v>226</v>
      </c>
      <c r="G129" s="170"/>
      <c r="H129" s="74" t="e">
        <f>SUMIF(#REF!,B129,#REF!)</f>
        <v>#REF!</v>
      </c>
      <c r="I129" s="74" t="e">
        <f>SUMIF(#REF!,B129,#REF!)</f>
        <v>#REF!</v>
      </c>
      <c r="J129" s="74" t="e">
        <f>SUMIF(#REF!,B129,#REF!)</f>
        <v>#REF!</v>
      </c>
      <c r="K129" s="26" t="e">
        <f t="shared" si="8"/>
        <v>#REF!</v>
      </c>
      <c r="L129" s="35"/>
      <c r="M129" s="43" t="s">
        <v>477</v>
      </c>
      <c r="N129" s="37" t="s">
        <v>478</v>
      </c>
      <c r="O129" s="39">
        <f>+'[19]2012170010061'!$P$14</f>
        <v>16250000</v>
      </c>
      <c r="P129" s="39">
        <f>IF(M129=[12]Hoja1!$G$140,[12]Hoja1!$E$140,"OJO")</f>
        <v>100</v>
      </c>
      <c r="Q129" s="38"/>
      <c r="R129" s="38"/>
    </row>
    <row r="130" spans="1:18" ht="39.950000000000003" customHeight="1" x14ac:dyDescent="0.25">
      <c r="A130" t="s">
        <v>535</v>
      </c>
      <c r="B130" t="str">
        <f t="shared" si="5"/>
        <v>SAL42062</v>
      </c>
      <c r="C130">
        <v>42</v>
      </c>
      <c r="D130" s="4">
        <v>2012170010062</v>
      </c>
      <c r="E130" s="22" t="s">
        <v>510</v>
      </c>
      <c r="F130" s="72" t="s">
        <v>511</v>
      </c>
      <c r="G130" s="170"/>
      <c r="H130" s="74" t="e">
        <f>SUMIF(#REF!,B130,#REF!)</f>
        <v>#REF!</v>
      </c>
      <c r="I130" s="74" t="e">
        <f>SUMIF(#REF!,B130,#REF!)</f>
        <v>#REF!</v>
      </c>
      <c r="J130" s="74" t="e">
        <f>SUMIF(#REF!,B130,#REF!)</f>
        <v>#REF!</v>
      </c>
      <c r="K130" s="26" t="e">
        <f t="shared" si="8"/>
        <v>#REF!</v>
      </c>
      <c r="L130" s="35"/>
      <c r="M130" s="43"/>
      <c r="N130" s="37"/>
      <c r="O130" s="39"/>
      <c r="P130" s="39"/>
      <c r="Q130" s="38"/>
      <c r="R130" s="38"/>
    </row>
    <row r="131" spans="1:18" ht="39.950000000000003" customHeight="1" x14ac:dyDescent="0.25">
      <c r="A131" t="s">
        <v>535</v>
      </c>
      <c r="B131" t="str">
        <f t="shared" si="5"/>
        <v>SAL42063</v>
      </c>
      <c r="C131">
        <v>42</v>
      </c>
      <c r="D131" s="4">
        <v>2012170010063</v>
      </c>
      <c r="E131" s="15" t="s">
        <v>227</v>
      </c>
      <c r="F131" s="72" t="s">
        <v>228</v>
      </c>
      <c r="G131" s="170"/>
      <c r="H131" s="74" t="e">
        <f>SUMIF(#REF!,B131,#REF!)</f>
        <v>#REF!</v>
      </c>
      <c r="I131" s="74" t="e">
        <f>SUMIF(#REF!,B131,#REF!)</f>
        <v>#REF!</v>
      </c>
      <c r="J131" s="74" t="e">
        <f>SUMIF(#REF!,B131,#REF!)</f>
        <v>#REF!</v>
      </c>
      <c r="K131" s="26" t="e">
        <f t="shared" si="8"/>
        <v>#REF!</v>
      </c>
      <c r="L131" s="38"/>
      <c r="M131" s="43">
        <v>0</v>
      </c>
      <c r="N131" s="37">
        <v>0</v>
      </c>
      <c r="O131" s="39">
        <f>+'[19]2012170010063'!$P$15</f>
        <v>10000000</v>
      </c>
      <c r="P131" s="39" t="str">
        <f>IF(M131=[12]Hoja1!$G$140,[12]Hoja1!$E$140,"OJO")</f>
        <v>OJO</v>
      </c>
      <c r="Q131" s="38"/>
      <c r="R131" s="38"/>
    </row>
    <row r="132" spans="1:18" ht="39.950000000000003" customHeight="1" x14ac:dyDescent="0.25">
      <c r="A132" t="s">
        <v>535</v>
      </c>
      <c r="B132" t="str">
        <f t="shared" si="5"/>
        <v>SAL42053</v>
      </c>
      <c r="C132">
        <v>42</v>
      </c>
      <c r="D132" s="66">
        <v>2012170010053</v>
      </c>
      <c r="E132" s="70" t="s">
        <v>229</v>
      </c>
      <c r="F132" s="70" t="s">
        <v>230</v>
      </c>
      <c r="G132" s="170"/>
      <c r="H132" s="74" t="e">
        <f>SUMIF(#REF!,B132,#REF!)</f>
        <v>#REF!</v>
      </c>
      <c r="I132" s="74" t="e">
        <f>SUMIF(#REF!,B132,#REF!)</f>
        <v>#REF!</v>
      </c>
      <c r="J132" s="74" t="e">
        <f>SUMIF(#REF!,B132,#REF!)</f>
        <v>#REF!</v>
      </c>
      <c r="K132" s="26">
        <v>0</v>
      </c>
      <c r="L132" s="35"/>
      <c r="M132" s="43" t="s">
        <v>479</v>
      </c>
      <c r="N132" s="37" t="s">
        <v>480</v>
      </c>
      <c r="O132" s="39">
        <f>+'[19]2012170010053'!$P$13</f>
        <v>16750000</v>
      </c>
      <c r="P132" s="39">
        <f>IF(M132=[12]Hoja1!$G$147,[12]Hoja1!$E$147,"OJO")</f>
        <v>942028985507246</v>
      </c>
      <c r="Q132" s="38"/>
      <c r="R132" s="38"/>
    </row>
    <row r="133" spans="1:18" ht="39.950000000000003" customHeight="1" x14ac:dyDescent="0.25">
      <c r="A133" t="s">
        <v>535</v>
      </c>
      <c r="B133" t="str">
        <f t="shared" si="5"/>
        <v>SAL44066</v>
      </c>
      <c r="C133">
        <v>44</v>
      </c>
      <c r="D133" s="4">
        <v>2012170010066</v>
      </c>
      <c r="E133" s="15" t="s">
        <v>231</v>
      </c>
      <c r="F133" s="72" t="s">
        <v>232</v>
      </c>
      <c r="G133" s="170"/>
      <c r="H133" s="74" t="e">
        <f>SUMIF(#REF!,B133,#REF!)</f>
        <v>#REF!</v>
      </c>
      <c r="I133" s="74" t="e">
        <f>SUMIF(#REF!,B133,#REF!)</f>
        <v>#REF!</v>
      </c>
      <c r="J133" s="74" t="e">
        <f>SUMIF(#REF!,B133,#REF!)</f>
        <v>#REF!</v>
      </c>
      <c r="K133" s="26" t="e">
        <f t="shared" si="8"/>
        <v>#REF!</v>
      </c>
      <c r="L133" s="35"/>
      <c r="M133" s="43" t="s">
        <v>488</v>
      </c>
      <c r="N133" s="37" t="s">
        <v>489</v>
      </c>
      <c r="O133" s="39">
        <f>+'[19]2012170010066'!$P$12</f>
        <v>40000000</v>
      </c>
      <c r="P133" s="39">
        <f>IF(M133=[12]Hoja1!$G$162,[12]Hoja1!$E$162,"OJO")</f>
        <v>967741935483871</v>
      </c>
      <c r="Q133" s="38"/>
      <c r="R133" s="38"/>
    </row>
    <row r="134" spans="1:18" ht="39.950000000000003" customHeight="1" x14ac:dyDescent="0.25">
      <c r="A134" t="s">
        <v>535</v>
      </c>
      <c r="B134" t="str">
        <f t="shared" si="5"/>
        <v>SAL44067</v>
      </c>
      <c r="C134">
        <v>44</v>
      </c>
      <c r="D134" s="4">
        <v>2012170010067</v>
      </c>
      <c r="E134" s="15" t="s">
        <v>233</v>
      </c>
      <c r="F134" s="73" t="s">
        <v>234</v>
      </c>
      <c r="G134" s="170"/>
      <c r="H134" s="74" t="e">
        <f>SUMIF(#REF!,B134,#REF!)</f>
        <v>#REF!</v>
      </c>
      <c r="I134" s="74" t="e">
        <f>SUMIF(#REF!,B134,#REF!)</f>
        <v>#REF!</v>
      </c>
      <c r="J134" s="74" t="e">
        <f>SUMIF(#REF!,B134,#REF!)</f>
        <v>#REF!</v>
      </c>
      <c r="K134" s="26">
        <v>0</v>
      </c>
      <c r="L134" s="35"/>
      <c r="M134" s="43" t="s">
        <v>490</v>
      </c>
      <c r="N134" s="37" t="s">
        <v>491</v>
      </c>
      <c r="O134" s="39">
        <f>+'[19]2012170010067'!$P$13</f>
        <v>0</v>
      </c>
      <c r="P134" s="39">
        <f>IF(M134=[12]Hoja1!$G$166,[12]Hoja1!$E$166,"OJO")</f>
        <v>100</v>
      </c>
      <c r="Q134" s="38"/>
      <c r="R134" s="38"/>
    </row>
    <row r="135" spans="1:18" ht="39.950000000000003" customHeight="1" x14ac:dyDescent="0.25">
      <c r="A135" t="s">
        <v>535</v>
      </c>
      <c r="B135" t="str">
        <f t="shared" si="5"/>
        <v>SAL42048</v>
      </c>
      <c r="C135" s="23">
        <v>42</v>
      </c>
      <c r="D135" s="4">
        <v>2012170010048</v>
      </c>
      <c r="E135" s="22" t="s">
        <v>152</v>
      </c>
      <c r="F135" s="73" t="s">
        <v>153</v>
      </c>
      <c r="G135" s="170"/>
      <c r="H135" s="74" t="e">
        <f>SUMIF(#REF!,B135,#REF!)</f>
        <v>#REF!</v>
      </c>
      <c r="I135" s="74" t="e">
        <f>SUMIF(#REF!,B135,#REF!)</f>
        <v>#REF!</v>
      </c>
      <c r="J135" s="74" t="e">
        <f>SUMIF(#REF!,B135,#REF!)</f>
        <v>#REF!</v>
      </c>
      <c r="K135" s="26" t="e">
        <f t="shared" si="8"/>
        <v>#REF!</v>
      </c>
      <c r="L135" s="35"/>
      <c r="M135" s="43" t="s">
        <v>409</v>
      </c>
      <c r="N135" s="37" t="s">
        <v>410</v>
      </c>
      <c r="O135" s="39">
        <f>+'[19]2012170010048'!$P$16</f>
        <v>67500000</v>
      </c>
      <c r="P135" s="39">
        <f>IF(M135=[12]Hoja1!$G$238,[12]Hoja1!$E$238,"OJO")</f>
        <v>30908</v>
      </c>
      <c r="Q135" s="38"/>
      <c r="R135" s="38"/>
    </row>
    <row r="136" spans="1:18" ht="39.950000000000003" customHeight="1" x14ac:dyDescent="0.25">
      <c r="A136" t="s">
        <v>535</v>
      </c>
      <c r="B136" t="str">
        <f t="shared" si="5"/>
        <v>SAL42059</v>
      </c>
      <c r="C136">
        <v>42</v>
      </c>
      <c r="D136" s="66">
        <v>2012170010059</v>
      </c>
      <c r="E136" s="70" t="s">
        <v>235</v>
      </c>
      <c r="F136" s="70" t="s">
        <v>236</v>
      </c>
      <c r="G136" s="170"/>
      <c r="H136" s="74" t="e">
        <f>SUMIF(#REF!,B136,#REF!)</f>
        <v>#REF!</v>
      </c>
      <c r="I136" s="74" t="e">
        <f>SUMIF(#REF!,B136,#REF!)</f>
        <v>#REF!</v>
      </c>
      <c r="J136" s="74" t="e">
        <f>SUMIF(#REF!,B136,#REF!)</f>
        <v>#REF!</v>
      </c>
      <c r="K136" s="26" t="e">
        <f t="shared" si="8"/>
        <v>#REF!</v>
      </c>
      <c r="L136" s="35"/>
      <c r="M136" s="43" t="s">
        <v>482</v>
      </c>
      <c r="N136" s="37" t="s">
        <v>483</v>
      </c>
      <c r="O136" s="39">
        <f>+'[19]2012170010059'!$P$14</f>
        <v>32672727.272727273</v>
      </c>
      <c r="P136" s="39">
        <f>IF(M136=[12]Hoja1!$G$189,[12]Hoja1!$E$189,"OJO")</f>
        <v>25</v>
      </c>
      <c r="Q136" s="38"/>
      <c r="R136" s="38"/>
    </row>
    <row r="137" spans="1:18" ht="39.950000000000003" customHeight="1" x14ac:dyDescent="0.25">
      <c r="A137" t="s">
        <v>535</v>
      </c>
      <c r="B137" t="str">
        <f t="shared" si="5"/>
        <v>SAL42049</v>
      </c>
      <c r="C137">
        <v>42</v>
      </c>
      <c r="D137" s="66">
        <v>2012170010049</v>
      </c>
      <c r="E137" s="70" t="s">
        <v>237</v>
      </c>
      <c r="F137" s="70" t="s">
        <v>238</v>
      </c>
      <c r="G137" s="170"/>
      <c r="H137" s="74" t="e">
        <f>SUMIF(#REF!,B137,#REF!)</f>
        <v>#REF!</v>
      </c>
      <c r="I137" s="74" t="e">
        <f>SUMIF(#REF!,B137,#REF!)</f>
        <v>#REF!</v>
      </c>
      <c r="J137" s="74" t="e">
        <f>SUMIF(#REF!,B137,#REF!)</f>
        <v>#REF!</v>
      </c>
      <c r="K137" s="26">
        <v>0</v>
      </c>
      <c r="L137" s="35"/>
      <c r="M137" s="43" t="s">
        <v>484</v>
      </c>
      <c r="N137" s="37" t="s">
        <v>485</v>
      </c>
      <c r="O137" s="39">
        <f>+'[19]2012170010049'!$P$15</f>
        <v>0</v>
      </c>
      <c r="P137" s="39">
        <f>IF(M137=[12]Hoja1!$G$607,[12]Hoja1!$E$607,"OJO")</f>
        <v>5317</v>
      </c>
      <c r="Q137" s="38"/>
      <c r="R137" s="38"/>
    </row>
    <row r="138" spans="1:18" ht="39.950000000000003" customHeight="1" x14ac:dyDescent="0.25">
      <c r="A138" t="s">
        <v>535</v>
      </c>
      <c r="B138" t="str">
        <f t="shared" ref="B138:B148" si="9">CONCATENATE(A138,C138,E138)</f>
        <v>SAL42065</v>
      </c>
      <c r="C138">
        <v>42</v>
      </c>
      <c r="D138" s="4">
        <v>2012170010065</v>
      </c>
      <c r="E138" s="15" t="s">
        <v>239</v>
      </c>
      <c r="F138" s="72" t="s">
        <v>240</v>
      </c>
      <c r="G138" s="170"/>
      <c r="H138" s="74" t="e">
        <f>SUMIF(#REF!,B138,#REF!)</f>
        <v>#REF!</v>
      </c>
      <c r="I138" s="74" t="e">
        <f>SUMIF(#REF!,B138,#REF!)</f>
        <v>#REF!</v>
      </c>
      <c r="J138" s="74" t="e">
        <f>SUMIF(#REF!,B138,#REF!)</f>
        <v>#REF!</v>
      </c>
      <c r="K138" s="26" t="e">
        <f t="shared" si="8"/>
        <v>#REF!</v>
      </c>
      <c r="L138" s="35"/>
      <c r="M138" s="43" t="s">
        <v>486</v>
      </c>
      <c r="N138" s="37" t="s">
        <v>487</v>
      </c>
      <c r="O138" s="39">
        <f>+'[19]2012170010065'!$P$15</f>
        <v>18215909.09090909</v>
      </c>
      <c r="P138" s="39">
        <f>IF(M138=[12]Hoja1!$G$198,[12]Hoja1!$E$198,"OJO")</f>
        <v>617</v>
      </c>
      <c r="Q138" s="38"/>
      <c r="R138" s="38"/>
    </row>
    <row r="139" spans="1:18" ht="39.950000000000003" customHeight="1" x14ac:dyDescent="0.25">
      <c r="A139" t="s">
        <v>535</v>
      </c>
      <c r="B139" t="str">
        <f t="shared" si="9"/>
        <v>SAL42052</v>
      </c>
      <c r="C139">
        <v>42</v>
      </c>
      <c r="D139" s="66">
        <v>2012170010052</v>
      </c>
      <c r="E139" s="70" t="s">
        <v>241</v>
      </c>
      <c r="F139" s="70" t="s">
        <v>242</v>
      </c>
      <c r="G139" s="170"/>
      <c r="H139" s="74" t="e">
        <f>SUMIF(#REF!,B139,#REF!)</f>
        <v>#REF!</v>
      </c>
      <c r="I139" s="74" t="e">
        <f>SUMIF(#REF!,B139,#REF!)</f>
        <v>#REF!</v>
      </c>
      <c r="J139" s="74" t="e">
        <f>SUMIF(#REF!,B139,#REF!)</f>
        <v>#REF!</v>
      </c>
      <c r="K139" s="26" t="e">
        <f t="shared" si="8"/>
        <v>#REF!</v>
      </c>
      <c r="L139" s="35"/>
      <c r="M139" s="43" t="s">
        <v>475</v>
      </c>
      <c r="N139" s="37" t="s">
        <v>476</v>
      </c>
      <c r="O139" s="39">
        <f>+'[19] 2012170010052'!$P$15</f>
        <v>27500000</v>
      </c>
      <c r="P139" s="39">
        <f>IF(M139=[12]Hoja1!$G$135,[12]Hoja1!$E$135,"OJO")</f>
        <v>0</v>
      </c>
      <c r="Q139" s="38"/>
      <c r="R139" s="38"/>
    </row>
    <row r="140" spans="1:18" ht="24" x14ac:dyDescent="0.25">
      <c r="A140" t="s">
        <v>535</v>
      </c>
      <c r="B140" t="str">
        <f t="shared" si="9"/>
        <v>SAL42057</v>
      </c>
      <c r="C140">
        <v>42</v>
      </c>
      <c r="D140" s="4">
        <v>2012170010057</v>
      </c>
      <c r="E140" s="15" t="s">
        <v>243</v>
      </c>
      <c r="F140" s="73" t="s">
        <v>244</v>
      </c>
      <c r="G140" s="170"/>
      <c r="H140" s="74" t="e">
        <f>SUMIF(#REF!,B140,#REF!)</f>
        <v>#REF!</v>
      </c>
      <c r="I140" s="74" t="e">
        <f>SUMIF(#REF!,B140,#REF!)</f>
        <v>#REF!</v>
      </c>
      <c r="J140" s="74" t="e">
        <f>SUMIF(#REF!,B140,#REF!)</f>
        <v>#REF!</v>
      </c>
      <c r="K140" s="26" t="e">
        <f t="shared" si="8"/>
        <v>#REF!</v>
      </c>
      <c r="L140" s="35"/>
      <c r="M140" s="43" t="s">
        <v>473</v>
      </c>
      <c r="N140" s="37" t="s">
        <v>481</v>
      </c>
      <c r="O140" s="39">
        <f>+'[19]2012170010057'!$P$58</f>
        <v>10500000</v>
      </c>
      <c r="P140" s="39">
        <f>IF(M140=[12]Hoja1!$G$206,[12]Hoja1!$E$206,"OJO")</f>
        <v>100</v>
      </c>
      <c r="Q140" s="38"/>
      <c r="R140" s="38"/>
    </row>
    <row r="141" spans="1:18" ht="39.950000000000003" customHeight="1" x14ac:dyDescent="0.25">
      <c r="A141" t="s">
        <v>535</v>
      </c>
      <c r="B141" t="str">
        <f t="shared" si="9"/>
        <v>SAL44055</v>
      </c>
      <c r="C141">
        <v>44</v>
      </c>
      <c r="D141" s="4">
        <v>2012170010055</v>
      </c>
      <c r="E141" s="15" t="s">
        <v>245</v>
      </c>
      <c r="F141" s="72" t="s">
        <v>246</v>
      </c>
      <c r="G141" s="170"/>
      <c r="H141" s="74" t="e">
        <f>SUMIF(#REF!,B141,#REF!)</f>
        <v>#REF!</v>
      </c>
      <c r="I141" s="74" t="e">
        <f>SUMIF(#REF!,B141,#REF!)</f>
        <v>#REF!</v>
      </c>
      <c r="J141" s="74" t="e">
        <f>SUMIF(#REF!,B141,#REF!)</f>
        <v>#REF!</v>
      </c>
      <c r="K141" s="26" t="e">
        <f t="shared" si="8"/>
        <v>#REF!</v>
      </c>
      <c r="L141" s="35"/>
      <c r="M141" s="43" t="s">
        <v>492</v>
      </c>
      <c r="N141" s="37" t="s">
        <v>493</v>
      </c>
      <c r="O141" s="39">
        <f>+'[19]2012170010055'!$P$17</f>
        <v>18862500</v>
      </c>
      <c r="P141" s="39">
        <f>IF(M141=[12]Hoja1!$G$221,[12]Hoja1!$E$221,"OJO")</f>
        <v>0</v>
      </c>
      <c r="Q141" s="38"/>
      <c r="R141" s="38"/>
    </row>
    <row r="142" spans="1:18" ht="39.950000000000003" customHeight="1" x14ac:dyDescent="0.25">
      <c r="A142" t="s">
        <v>535</v>
      </c>
      <c r="B142" t="str">
        <f t="shared" si="9"/>
        <v>SAL44058</v>
      </c>
      <c r="C142">
        <v>44</v>
      </c>
      <c r="D142" s="4">
        <v>2012170010058</v>
      </c>
      <c r="E142" s="22" t="s">
        <v>218</v>
      </c>
      <c r="F142" s="72" t="s">
        <v>514</v>
      </c>
      <c r="G142" s="170"/>
      <c r="H142" s="74" t="e">
        <f>SUMIF(#REF!,B142,#REF!)</f>
        <v>#REF!</v>
      </c>
      <c r="I142" s="74" t="e">
        <f>SUMIF(#REF!,B142,#REF!)</f>
        <v>#REF!</v>
      </c>
      <c r="J142" s="74" t="e">
        <f>SUMIF(#REF!,B142,#REF!)</f>
        <v>#REF!</v>
      </c>
      <c r="K142" s="26" t="e">
        <f t="shared" si="8"/>
        <v>#REF!</v>
      </c>
      <c r="L142" s="35"/>
      <c r="M142" s="43"/>
      <c r="N142" s="37"/>
      <c r="O142" s="39"/>
      <c r="P142" s="39"/>
      <c r="Q142" s="38"/>
      <c r="R142" s="38"/>
    </row>
    <row r="143" spans="1:18" ht="39.950000000000003" customHeight="1" x14ac:dyDescent="0.25">
      <c r="A143" t="s">
        <v>535</v>
      </c>
      <c r="B143" t="str">
        <f t="shared" si="9"/>
        <v>SAL44059</v>
      </c>
      <c r="C143">
        <v>44</v>
      </c>
      <c r="D143" s="66">
        <v>2012170010059</v>
      </c>
      <c r="E143" s="70" t="s">
        <v>235</v>
      </c>
      <c r="F143" s="70" t="s">
        <v>236</v>
      </c>
      <c r="G143" s="170"/>
      <c r="H143" s="74" t="e">
        <f>SUMIF(#REF!,B143,#REF!)</f>
        <v>#REF!</v>
      </c>
      <c r="I143" s="74" t="e">
        <f>SUMIF(#REF!,B143,#REF!)</f>
        <v>#REF!</v>
      </c>
      <c r="J143" s="74" t="e">
        <f>SUMIF(#REF!,B143,#REF!)</f>
        <v>#REF!</v>
      </c>
      <c r="K143" s="26" t="e">
        <f t="shared" si="8"/>
        <v>#REF!</v>
      </c>
      <c r="L143" s="35"/>
      <c r="M143" s="43" t="s">
        <v>482</v>
      </c>
      <c r="N143" s="37" t="s">
        <v>483</v>
      </c>
      <c r="O143" s="39">
        <f>+'[19]2012170010059'!$P$14</f>
        <v>32672727.272727273</v>
      </c>
      <c r="P143" s="39">
        <f>IF(M143=[12]Hoja1!$G$189,[12]Hoja1!$E$189,"OJO")</f>
        <v>25</v>
      </c>
      <c r="Q143" s="38"/>
      <c r="R143" s="38"/>
    </row>
    <row r="144" spans="1:18" ht="39.950000000000003" customHeight="1" x14ac:dyDescent="0.25">
      <c r="A144" t="s">
        <v>535</v>
      </c>
      <c r="B144" t="str">
        <f t="shared" si="9"/>
        <v>SAL44064</v>
      </c>
      <c r="C144">
        <v>44</v>
      </c>
      <c r="D144" s="66">
        <v>2012170010064</v>
      </c>
      <c r="E144" s="70" t="s">
        <v>247</v>
      </c>
      <c r="F144" s="70" t="s">
        <v>248</v>
      </c>
      <c r="G144" s="170"/>
      <c r="H144" s="74" t="e">
        <f>SUMIF(#REF!,B144,#REF!)</f>
        <v>#REF!</v>
      </c>
      <c r="I144" s="74" t="e">
        <f>SUMIF(#REF!,B144,#REF!)</f>
        <v>#REF!</v>
      </c>
      <c r="J144" s="74" t="e">
        <f>SUMIF(#REF!,B144,#REF!)</f>
        <v>#REF!</v>
      </c>
      <c r="K144" s="26" t="e">
        <f t="shared" si="8"/>
        <v>#REF!</v>
      </c>
      <c r="L144" s="35"/>
      <c r="M144" s="43" t="s">
        <v>494</v>
      </c>
      <c r="N144" s="37" t="s">
        <v>495</v>
      </c>
      <c r="O144" s="39">
        <f>+'[19]2012170010064'!$P$22</f>
        <v>22500000</v>
      </c>
      <c r="P144" s="39">
        <f>IF(M144=[12]Hoja1!$G$223,[12]Hoja1!$E$223,"OJO")</f>
        <v>100</v>
      </c>
      <c r="Q144" s="38"/>
      <c r="R144" s="38"/>
    </row>
    <row r="145" spans="1:18" ht="39.950000000000003" customHeight="1" x14ac:dyDescent="0.25">
      <c r="A145" t="s">
        <v>535</v>
      </c>
      <c r="B145" t="str">
        <f t="shared" si="9"/>
        <v>SAL44068</v>
      </c>
      <c r="C145">
        <v>44</v>
      </c>
      <c r="D145" s="4">
        <v>2012170010068</v>
      </c>
      <c r="E145" s="22" t="s">
        <v>515</v>
      </c>
      <c r="F145" s="72" t="s">
        <v>513</v>
      </c>
      <c r="G145" s="170"/>
      <c r="H145" s="74" t="e">
        <f>SUMIF(#REF!,B145,#REF!)</f>
        <v>#REF!</v>
      </c>
      <c r="I145" s="74" t="e">
        <f>SUMIF(#REF!,B145,#REF!)</f>
        <v>#REF!</v>
      </c>
      <c r="J145" s="74" t="e">
        <f>SUMIF(#REF!,B145,#REF!)</f>
        <v>#REF!</v>
      </c>
      <c r="K145" s="26" t="e">
        <f t="shared" si="8"/>
        <v>#REF!</v>
      </c>
      <c r="L145" s="35"/>
      <c r="M145" s="43"/>
      <c r="N145" s="37"/>
      <c r="O145" s="39"/>
      <c r="P145" s="39"/>
      <c r="Q145" s="38"/>
      <c r="R145" s="38"/>
    </row>
    <row r="146" spans="1:18" ht="39.950000000000003" customHeight="1" x14ac:dyDescent="0.25">
      <c r="A146" t="s">
        <v>535</v>
      </c>
      <c r="B146" t="str">
        <f t="shared" si="9"/>
        <v>SAL42069</v>
      </c>
      <c r="C146">
        <v>42</v>
      </c>
      <c r="D146" s="4">
        <v>2012170010069</v>
      </c>
      <c r="E146" s="22" t="s">
        <v>512</v>
      </c>
      <c r="F146" s="72" t="s">
        <v>513</v>
      </c>
      <c r="G146" s="170"/>
      <c r="H146" s="74" t="e">
        <f>SUMIF(#REF!,B146,#REF!)</f>
        <v>#REF!</v>
      </c>
      <c r="I146" s="74" t="e">
        <f>SUMIF(#REF!,B146,#REF!)</f>
        <v>#REF!</v>
      </c>
      <c r="J146" s="74" t="e">
        <f>SUMIF(#REF!,B146,#REF!)</f>
        <v>#REF!</v>
      </c>
      <c r="K146" s="26" t="e">
        <f t="shared" si="8"/>
        <v>#REF!</v>
      </c>
      <c r="L146" s="35"/>
      <c r="M146" s="43"/>
      <c r="N146" s="37"/>
      <c r="O146" s="39"/>
      <c r="P146" s="39"/>
      <c r="Q146" s="38"/>
      <c r="R146" s="38"/>
    </row>
    <row r="147" spans="1:18" ht="39.950000000000003" customHeight="1" x14ac:dyDescent="0.25">
      <c r="A147" t="s">
        <v>535</v>
      </c>
      <c r="B147" t="str">
        <f t="shared" si="9"/>
        <v>SAL44103</v>
      </c>
      <c r="C147">
        <v>44</v>
      </c>
      <c r="D147" s="4">
        <v>2012170010103</v>
      </c>
      <c r="E147" s="15">
        <v>103</v>
      </c>
      <c r="F147" s="72" t="s">
        <v>516</v>
      </c>
      <c r="G147" s="170"/>
      <c r="H147" s="74" t="e">
        <f>SUMIF(#REF!,B147,#REF!)</f>
        <v>#REF!</v>
      </c>
      <c r="I147" s="74" t="e">
        <f>SUMIF(#REF!,B147,#REF!)</f>
        <v>#REF!</v>
      </c>
      <c r="J147" s="74" t="e">
        <f>SUMIF(#REF!,B147,#REF!)</f>
        <v>#REF!</v>
      </c>
      <c r="K147" s="26" t="e">
        <f t="shared" si="8"/>
        <v>#REF!</v>
      </c>
      <c r="L147" s="35"/>
      <c r="M147" s="43"/>
      <c r="N147" s="37"/>
      <c r="O147" s="39"/>
      <c r="P147" s="39"/>
      <c r="Q147" s="38"/>
      <c r="R147" s="38"/>
    </row>
    <row r="148" spans="1:18" ht="36" x14ac:dyDescent="0.25">
      <c r="A148" t="s">
        <v>535</v>
      </c>
      <c r="B148" t="str">
        <f t="shared" si="9"/>
        <v>SAL44070</v>
      </c>
      <c r="C148">
        <v>44</v>
      </c>
      <c r="D148" s="4">
        <v>2012170010070</v>
      </c>
      <c r="E148" s="15" t="s">
        <v>249</v>
      </c>
      <c r="F148" s="72" t="s">
        <v>250</v>
      </c>
      <c r="G148" s="170"/>
      <c r="H148" s="74" t="e">
        <f>SUMIF(#REF!,B148,#REF!)</f>
        <v>#REF!</v>
      </c>
      <c r="I148" s="74" t="e">
        <f>SUMIF(#REF!,B148,#REF!)</f>
        <v>#REF!</v>
      </c>
      <c r="J148" s="74" t="e">
        <f>SUMIF(#REF!,B148,#REF!)</f>
        <v>#REF!</v>
      </c>
      <c r="K148" s="26" t="e">
        <f t="shared" si="8"/>
        <v>#REF!</v>
      </c>
      <c r="L148" s="35"/>
      <c r="M148" s="43" t="s">
        <v>496</v>
      </c>
      <c r="N148" s="37" t="s">
        <v>497</v>
      </c>
      <c r="O148" s="39">
        <f>+'[19] 2012170010070 '!$P$12</f>
        <v>0</v>
      </c>
      <c r="P148" s="42">
        <f>IF(M148=[12]Hoja1!$G$228,[12]Hoja1!$E$228,"OJO")</f>
        <v>100</v>
      </c>
      <c r="Q148" s="38"/>
      <c r="R148" s="38"/>
    </row>
    <row r="149" spans="1:18" x14ac:dyDescent="0.25">
      <c r="H149" s="17"/>
    </row>
    <row r="150" spans="1:18" x14ac:dyDescent="0.25">
      <c r="G150" s="25" t="s">
        <v>278</v>
      </c>
      <c r="H150" s="34" t="e">
        <f>SUBTOTAL(9,H3:H148)+727731818</f>
        <v>#REF!</v>
      </c>
      <c r="I150" s="34" t="e">
        <f>SUBTOTAL(9,I3:I148)+452032422</f>
        <v>#REF!</v>
      </c>
      <c r="J150" s="34" t="e">
        <f>SUBTOTAL(9,J3:J148)</f>
        <v>#REF!</v>
      </c>
    </row>
    <row r="151" spans="1:18" x14ac:dyDescent="0.25">
      <c r="G151" s="25" t="s">
        <v>536</v>
      </c>
      <c r="H151" s="24">
        <v>360525623367</v>
      </c>
      <c r="I151" s="24">
        <v>283411352357.48999</v>
      </c>
      <c r="J151" s="24">
        <v>207693768339.90002</v>
      </c>
    </row>
    <row r="152" spans="1:18" x14ac:dyDescent="0.25">
      <c r="G152" s="88" t="s">
        <v>277</v>
      </c>
      <c r="H152" s="24" t="e">
        <f>+H151-H150</f>
        <v>#REF!</v>
      </c>
      <c r="I152" s="24" t="e">
        <f t="shared" ref="I152:J152" si="10">+I151-I150</f>
        <v>#REF!</v>
      </c>
      <c r="J152" s="24" t="e">
        <f t="shared" si="10"/>
        <v>#REF!</v>
      </c>
    </row>
  </sheetData>
  <autoFilter ref="A1:R152"/>
  <mergeCells count="32">
    <mergeCell ref="G110:G115"/>
    <mergeCell ref="G116:G119"/>
    <mergeCell ref="G120:G124"/>
    <mergeCell ref="G125:G148"/>
    <mergeCell ref="G28:G34"/>
    <mergeCell ref="G35:G40"/>
    <mergeCell ref="G41:G48"/>
    <mergeCell ref="G50:G64"/>
    <mergeCell ref="G65:G85"/>
    <mergeCell ref="G86:G109"/>
    <mergeCell ref="G22:G27"/>
    <mergeCell ref="J3:J6"/>
    <mergeCell ref="K3:K6"/>
    <mergeCell ref="L3:L6"/>
    <mergeCell ref="Q3:Q6"/>
    <mergeCell ref="J7:J8"/>
    <mergeCell ref="K7:K8"/>
    <mergeCell ref="L7:L8"/>
    <mergeCell ref="G13:G18"/>
    <mergeCell ref="G19:G21"/>
    <mergeCell ref="R3:R6"/>
    <mergeCell ref="D7:D8"/>
    <mergeCell ref="E7:E8"/>
    <mergeCell ref="F7:F8"/>
    <mergeCell ref="H7:H8"/>
    <mergeCell ref="I7:I8"/>
    <mergeCell ref="D3:D6"/>
    <mergeCell ref="E3:E6"/>
    <mergeCell ref="F3:F6"/>
    <mergeCell ref="G3:G12"/>
    <mergeCell ref="H3:H6"/>
    <mergeCell ref="I3:I6"/>
  </mergeCells>
  <conditionalFormatting sqref="K7 K1 K3 K9:K1048576">
    <cfRule type="colorScale" priority="4">
      <colorScale>
        <cfvo type="percent" val="3.4027777777777775E-2"/>
        <cfvo type="percent" val="50"/>
        <cfvo type="percent" val="100"/>
        <color rgb="FFFF0000"/>
        <color rgb="FFFFFF00"/>
        <color rgb="FF00B050"/>
      </colorScale>
    </cfRule>
  </conditionalFormatting>
  <conditionalFormatting sqref="Q23">
    <cfRule type="colorScale" priority="3">
      <colorScale>
        <cfvo type="percent" val="3.4027777777777775E-2"/>
        <cfvo type="percent" val="50"/>
        <cfvo type="percent" val="100"/>
        <color rgb="FFFF0000"/>
        <color rgb="FFFFFF00"/>
        <color rgb="FF00B050"/>
      </colorScale>
    </cfRule>
  </conditionalFormatting>
  <conditionalFormatting sqref="Q22">
    <cfRule type="colorScale" priority="2">
      <colorScale>
        <cfvo type="percent" val="3.4027777777777775E-2"/>
        <cfvo type="percent" val="50"/>
        <cfvo type="percent" val="100"/>
        <color rgb="FFFF0000"/>
        <color rgb="FFFFFF00"/>
        <color rgb="FF00B050"/>
      </colorScale>
    </cfRule>
  </conditionalFormatting>
  <conditionalFormatting sqref="Q24:Q27">
    <cfRule type="colorScale" priority="1">
      <colorScale>
        <cfvo type="percent" val="3.4027777777777775E-2"/>
        <cfvo type="percent" val="50"/>
        <cfvo type="percent" val="100"/>
        <color rgb="FFFF0000"/>
        <color rgb="FFFFFF00"/>
        <color rgb="FF00B050"/>
      </colorScale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7"/>
  <sheetViews>
    <sheetView zoomScale="90" zoomScaleNormal="90" workbookViewId="0">
      <pane xSplit="5" ySplit="2" topLeftCell="F3" activePane="bottomRight" state="frozen"/>
      <selection pane="topRight" activeCell="D1" sqref="D1"/>
      <selection pane="bottomLeft" activeCell="A3" sqref="A3"/>
      <selection pane="bottomRight" activeCell="A15" sqref="A15:B15"/>
    </sheetView>
  </sheetViews>
  <sheetFormatPr baseColWidth="10" defaultRowHeight="15" x14ac:dyDescent="0.25"/>
  <cols>
    <col min="1" max="1" width="6.85546875" customWidth="1"/>
    <col min="2" max="2" width="10" customWidth="1"/>
    <col min="3" max="3" width="4.140625" customWidth="1"/>
    <col min="4" max="4" width="17.42578125" customWidth="1"/>
    <col min="5" max="5" width="6.7109375" style="103" customWidth="1"/>
    <col min="6" max="6" width="50.7109375" style="103" customWidth="1"/>
    <col min="7" max="7" width="25.7109375" customWidth="1"/>
    <col min="8" max="8" width="22.28515625" style="24" customWidth="1"/>
    <col min="9" max="9" width="24.7109375" style="24" customWidth="1"/>
    <col min="10" max="10" width="24.140625" style="24" customWidth="1"/>
    <col min="11" max="11" width="13.7109375" style="98" customWidth="1"/>
    <col min="12" max="17" width="30.7109375" customWidth="1"/>
    <col min="18" max="18" width="50.7109375" customWidth="1"/>
  </cols>
  <sheetData>
    <row r="1" spans="1:18" ht="36.75" hidden="1" customHeight="1" thickBot="1" x14ac:dyDescent="0.3">
      <c r="K1" s="24"/>
    </row>
    <row r="2" spans="1:18" ht="64.5" customHeight="1" x14ac:dyDescent="0.25">
      <c r="A2" s="86" t="s">
        <v>521</v>
      </c>
      <c r="B2" s="86" t="s">
        <v>519</v>
      </c>
      <c r="C2" s="112" t="s">
        <v>542</v>
      </c>
      <c r="D2" s="105" t="s">
        <v>1</v>
      </c>
      <c r="E2" s="104"/>
      <c r="F2" s="106" t="s">
        <v>2</v>
      </c>
      <c r="G2" s="106" t="s">
        <v>3</v>
      </c>
      <c r="H2" s="107" t="s">
        <v>271</v>
      </c>
      <c r="I2" s="107" t="s">
        <v>541</v>
      </c>
      <c r="J2" s="118" t="s">
        <v>540</v>
      </c>
      <c r="K2" s="117" t="s">
        <v>272</v>
      </c>
      <c r="L2" s="120" t="s">
        <v>273</v>
      </c>
      <c r="M2" s="19" t="s">
        <v>274</v>
      </c>
      <c r="N2" s="19" t="s">
        <v>275</v>
      </c>
      <c r="O2" s="19" t="s">
        <v>538</v>
      </c>
      <c r="P2" s="19" t="s">
        <v>539</v>
      </c>
      <c r="Q2" s="19" t="s">
        <v>276</v>
      </c>
      <c r="R2" s="20" t="s">
        <v>273</v>
      </c>
    </row>
    <row r="3" spans="1:18" s="23" customFormat="1" ht="39.950000000000003" customHeight="1" x14ac:dyDescent="0.25">
      <c r="A3" t="s">
        <v>522</v>
      </c>
      <c r="B3" s="23" t="str">
        <f>CONCATENATE(A3,C3,E3)</f>
        <v>MED14126</v>
      </c>
      <c r="C3" s="23">
        <v>14</v>
      </c>
      <c r="D3" s="199">
        <v>2012170010126</v>
      </c>
      <c r="E3" s="202" t="s">
        <v>4</v>
      </c>
      <c r="F3" s="203" t="s">
        <v>5</v>
      </c>
      <c r="G3" s="170" t="s">
        <v>6</v>
      </c>
      <c r="H3" s="188" t="e">
        <f>+#REF!+#REF!+#REF!+#REF!+#REF!</f>
        <v>#REF!</v>
      </c>
      <c r="I3" s="188" t="e">
        <f>SUMIF(#REF!,B3,#REF!)</f>
        <v>#REF!</v>
      </c>
      <c r="J3" s="188" t="e">
        <f>SUMIF(#REF!,B3,#REF!)</f>
        <v>#REF!</v>
      </c>
      <c r="K3" s="204" t="e">
        <f>+J3/I3</f>
        <v>#REF!</v>
      </c>
      <c r="L3" s="190"/>
      <c r="M3" s="35" t="s">
        <v>279</v>
      </c>
      <c r="N3" s="37" t="s">
        <v>280</v>
      </c>
      <c r="O3" s="40">
        <f>+'[1]126- AGENDA AMBIENTAL'!$P$23</f>
        <v>534030805.83333331</v>
      </c>
      <c r="P3" s="39">
        <v>100</v>
      </c>
      <c r="Q3" s="196"/>
      <c r="R3" s="196" t="s">
        <v>503</v>
      </c>
    </row>
    <row r="4" spans="1:18" s="23" customFormat="1" ht="39.950000000000003" customHeight="1" x14ac:dyDescent="0.25">
      <c r="A4"/>
      <c r="C4" s="23">
        <v>14</v>
      </c>
      <c r="D4" s="199"/>
      <c r="E4" s="202"/>
      <c r="F4" s="203"/>
      <c r="G4" s="170"/>
      <c r="H4" s="188"/>
      <c r="I4" s="188"/>
      <c r="J4" s="188"/>
      <c r="K4" s="205"/>
      <c r="L4" s="195"/>
      <c r="M4" s="35" t="s">
        <v>281</v>
      </c>
      <c r="N4" s="37" t="s">
        <v>282</v>
      </c>
      <c r="O4" s="40"/>
      <c r="P4" s="39">
        <v>100</v>
      </c>
      <c r="Q4" s="196"/>
      <c r="R4" s="196"/>
    </row>
    <row r="5" spans="1:18" s="23" customFormat="1" ht="39.950000000000003" customHeight="1" x14ac:dyDescent="0.25">
      <c r="A5"/>
      <c r="C5" s="23">
        <v>14</v>
      </c>
      <c r="D5" s="199"/>
      <c r="E5" s="202"/>
      <c r="F5" s="203"/>
      <c r="G5" s="170"/>
      <c r="H5" s="188"/>
      <c r="I5" s="188"/>
      <c r="J5" s="188"/>
      <c r="K5" s="205"/>
      <c r="L5" s="195"/>
      <c r="M5" s="35" t="s">
        <v>283</v>
      </c>
      <c r="N5" s="37" t="s">
        <v>284</v>
      </c>
      <c r="O5" s="40"/>
      <c r="P5" s="39">
        <v>100</v>
      </c>
      <c r="Q5" s="196"/>
      <c r="R5" s="196"/>
    </row>
    <row r="6" spans="1:18" ht="39.950000000000003" customHeight="1" x14ac:dyDescent="0.25">
      <c r="B6" s="23"/>
      <c r="C6">
        <v>14</v>
      </c>
      <c r="D6" s="199"/>
      <c r="E6" s="202"/>
      <c r="F6" s="203"/>
      <c r="G6" s="170"/>
      <c r="H6" s="188"/>
      <c r="I6" s="188"/>
      <c r="J6" s="188"/>
      <c r="K6" s="205"/>
      <c r="L6" s="191"/>
      <c r="M6" s="35" t="s">
        <v>285</v>
      </c>
      <c r="N6" s="37" t="s">
        <v>286</v>
      </c>
      <c r="O6" s="40"/>
      <c r="P6" s="39" t="s">
        <v>499</v>
      </c>
      <c r="Q6" s="196"/>
      <c r="R6" s="196"/>
    </row>
    <row r="7" spans="1:18" ht="39.950000000000003" customHeight="1" x14ac:dyDescent="0.25">
      <c r="A7" t="s">
        <v>522</v>
      </c>
      <c r="B7" t="str">
        <f>CONCATENATE(A7,C7,E7)</f>
        <v>MED14099</v>
      </c>
      <c r="C7">
        <v>14</v>
      </c>
      <c r="D7" s="202">
        <v>2012170010099</v>
      </c>
      <c r="E7" s="202" t="s">
        <v>7</v>
      </c>
      <c r="F7" s="203" t="s">
        <v>8</v>
      </c>
      <c r="G7" s="170"/>
      <c r="H7" s="188" t="e">
        <f>+#REF!+#REF!+#REF!</f>
        <v>#REF!</v>
      </c>
      <c r="I7" s="188" t="e">
        <f>SUMIF(#REF!,B7,#REF!)</f>
        <v>#REF!</v>
      </c>
      <c r="J7" s="188" t="e">
        <f>SUMIF(#REF!,B7,#REF!)</f>
        <v>#REF!</v>
      </c>
      <c r="K7" s="206" t="e">
        <f>+J7/I7</f>
        <v>#REF!</v>
      </c>
      <c r="L7" s="190"/>
      <c r="M7" s="35" t="s">
        <v>287</v>
      </c>
      <c r="N7" s="37" t="s">
        <v>288</v>
      </c>
      <c r="O7" s="40">
        <f>+'[1]099 ALBERGUE'!$P$27</f>
        <v>106541666.66666667</v>
      </c>
      <c r="P7" s="39">
        <v>300</v>
      </c>
      <c r="Q7" s="38"/>
      <c r="R7" s="38"/>
    </row>
    <row r="8" spans="1:18" ht="39.950000000000003" customHeight="1" x14ac:dyDescent="0.25">
      <c r="A8" t="s">
        <v>522</v>
      </c>
      <c r="C8">
        <v>14</v>
      </c>
      <c r="D8" s="202"/>
      <c r="E8" s="202"/>
      <c r="F8" s="203"/>
      <c r="G8" s="170"/>
      <c r="H8" s="188"/>
      <c r="I8" s="188"/>
      <c r="J8" s="188"/>
      <c r="K8" s="206"/>
      <c r="L8" s="191"/>
      <c r="M8" s="35" t="s">
        <v>289</v>
      </c>
      <c r="N8" s="37" t="s">
        <v>290</v>
      </c>
      <c r="O8" s="40"/>
      <c r="P8" s="39" t="s">
        <v>500</v>
      </c>
      <c r="Q8" s="38"/>
      <c r="R8" s="38"/>
    </row>
    <row r="9" spans="1:18" ht="39.950000000000003" customHeight="1" x14ac:dyDescent="0.25">
      <c r="A9" t="s">
        <v>522</v>
      </c>
      <c r="B9" t="str">
        <f>CONCATENATE(A9,C9,E9)</f>
        <v>MED14105</v>
      </c>
      <c r="C9">
        <v>14</v>
      </c>
      <c r="D9" s="95">
        <v>2012170010105</v>
      </c>
      <c r="E9" s="6" t="s">
        <v>9</v>
      </c>
      <c r="F9" s="96" t="s">
        <v>10</v>
      </c>
      <c r="G9" s="170"/>
      <c r="H9" s="97" t="e">
        <f>SUMIF(#REF!,B9,#REF!)</f>
        <v>#REF!</v>
      </c>
      <c r="I9" s="97" t="e">
        <f>SUMIF(#REF!,B9,#REF!)</f>
        <v>#REF!</v>
      </c>
      <c r="J9" s="97" t="e">
        <f>SUMIF(#REF!,B9,#REF!)</f>
        <v>#REF!</v>
      </c>
      <c r="K9" s="47" t="e">
        <f t="shared" ref="K9:K11" si="0">+J9/I9</f>
        <v>#REF!</v>
      </c>
      <c r="L9" s="38"/>
      <c r="M9" s="35">
        <v>0</v>
      </c>
      <c r="N9" s="37">
        <v>0</v>
      </c>
      <c r="O9" s="77">
        <f>+'[1]105-ESPACIO PÚBLICO'!$P$26</f>
        <v>239292474</v>
      </c>
      <c r="P9" s="39">
        <v>0</v>
      </c>
      <c r="Q9" s="38"/>
      <c r="R9" s="38"/>
    </row>
    <row r="10" spans="1:18" ht="39.950000000000003" customHeight="1" x14ac:dyDescent="0.25">
      <c r="A10" t="s">
        <v>522</v>
      </c>
      <c r="B10" t="str">
        <f t="shared" ref="B10:B74" si="1">CONCATENATE(A10,C10,E10)</f>
        <v>MED14009</v>
      </c>
      <c r="C10">
        <v>14</v>
      </c>
      <c r="D10" s="95">
        <v>2012170010009</v>
      </c>
      <c r="E10" s="87" t="s">
        <v>96</v>
      </c>
      <c r="F10" s="205" t="s">
        <v>11</v>
      </c>
      <c r="G10" s="170"/>
      <c r="H10" s="97" t="e">
        <f>SUMIF(#REF!,B10,#REF!)</f>
        <v>#REF!</v>
      </c>
      <c r="I10" s="97" t="e">
        <f>SUMIF(#REF!,B10,#REF!)</f>
        <v>#REF!</v>
      </c>
      <c r="J10" s="97" t="e">
        <f>SUMIF(#REF!,B10,#REF!)</f>
        <v>#REF!</v>
      </c>
      <c r="K10" s="47" t="e">
        <f t="shared" si="0"/>
        <v>#REF!</v>
      </c>
      <c r="L10" s="35"/>
      <c r="M10" s="35" t="s">
        <v>292</v>
      </c>
      <c r="N10" s="37" t="s">
        <v>293</v>
      </c>
      <c r="O10" s="39">
        <f>+'[1]009-SERV.BASICOS(2)'!$P$14</f>
        <v>353000000</v>
      </c>
      <c r="P10" s="39">
        <v>95</v>
      </c>
      <c r="Q10" s="38"/>
      <c r="R10" s="38"/>
    </row>
    <row r="11" spans="1:18" ht="39.950000000000003" customHeight="1" x14ac:dyDescent="0.25">
      <c r="A11" t="s">
        <v>522</v>
      </c>
      <c r="B11" t="str">
        <f t="shared" si="1"/>
        <v>MED14145</v>
      </c>
      <c r="C11">
        <v>14</v>
      </c>
      <c r="D11" s="95">
        <v>2012170010145</v>
      </c>
      <c r="E11" s="6">
        <v>145</v>
      </c>
      <c r="F11" s="205" t="s">
        <v>12</v>
      </c>
      <c r="G11" s="170"/>
      <c r="H11" s="97" t="e">
        <f>SUMIF(#REF!,B11,#REF!)</f>
        <v>#REF!</v>
      </c>
      <c r="I11" s="97" t="e">
        <f>SUMIF(#REF!,B11,#REF!)</f>
        <v>#REF!</v>
      </c>
      <c r="J11" s="97" t="e">
        <f>SUMIF(#REF!,B11,#REF!)</f>
        <v>#REF!</v>
      </c>
      <c r="K11" s="47" t="e">
        <f t="shared" si="0"/>
        <v>#REF!</v>
      </c>
      <c r="L11" s="45"/>
      <c r="M11" s="35" t="s">
        <v>291</v>
      </c>
      <c r="N11" s="37" t="s">
        <v>12</v>
      </c>
      <c r="O11" s="39">
        <f>+'[1]145- PARQUES'!$P$20</f>
        <v>373687500</v>
      </c>
      <c r="P11" s="39">
        <v>0</v>
      </c>
      <c r="Q11" s="38"/>
      <c r="R11" s="38"/>
    </row>
    <row r="12" spans="1:18" ht="48" customHeight="1" x14ac:dyDescent="0.25">
      <c r="A12" t="s">
        <v>522</v>
      </c>
      <c r="B12" t="str">
        <f t="shared" si="1"/>
        <v>MED14008</v>
      </c>
      <c r="C12">
        <v>14</v>
      </c>
      <c r="D12" s="95">
        <v>2012170010008</v>
      </c>
      <c r="E12" s="6" t="s">
        <v>13</v>
      </c>
      <c r="F12" s="205" t="s">
        <v>14</v>
      </c>
      <c r="G12" s="170"/>
      <c r="H12" s="97" t="e">
        <f>SUMIF(#REF!,B12,#REF!)</f>
        <v>#REF!</v>
      </c>
      <c r="I12" s="97" t="e">
        <f>SUMIF(#REF!,B12,#REF!)</f>
        <v>#REF!</v>
      </c>
      <c r="J12" s="97" t="e">
        <f>SUMIF(#REF!,B12,#REF!)</f>
        <v>#REF!</v>
      </c>
      <c r="K12" s="47" t="e">
        <f>+J12/I12</f>
        <v>#REF!</v>
      </c>
      <c r="L12" s="35"/>
      <c r="M12" s="35" t="s">
        <v>294</v>
      </c>
      <c r="N12" s="37" t="s">
        <v>295</v>
      </c>
      <c r="O12" s="39">
        <f>+'[1]008-PGIRS'!$P$16</f>
        <v>82500000</v>
      </c>
      <c r="P12" s="40">
        <v>735294117647059</v>
      </c>
      <c r="Q12" s="38"/>
      <c r="R12" s="38"/>
    </row>
    <row r="13" spans="1:18" ht="39.950000000000003" customHeight="1" x14ac:dyDescent="0.25">
      <c r="A13" t="s">
        <v>523</v>
      </c>
      <c r="B13" t="str">
        <f t="shared" si="1"/>
        <v>ALC20135</v>
      </c>
      <c r="C13">
        <v>20</v>
      </c>
      <c r="D13" s="108">
        <v>2012170010135</v>
      </c>
      <c r="E13" s="102" t="s">
        <v>15</v>
      </c>
      <c r="F13" s="205" t="s">
        <v>16</v>
      </c>
      <c r="G13" s="207" t="s">
        <v>17</v>
      </c>
      <c r="H13" s="109" t="e">
        <f>SUMIF(#REF!,B13,#REF!)</f>
        <v>#REF!</v>
      </c>
      <c r="I13" s="109" t="e">
        <f>SUMIF(#REF!,B13,#REF!)</f>
        <v>#REF!</v>
      </c>
      <c r="J13" s="109" t="e">
        <f>SUMIF(#REF!,B13,#REF!)</f>
        <v>#REF!</v>
      </c>
      <c r="K13" s="26" t="e">
        <f>+J13/I13</f>
        <v>#REF!</v>
      </c>
      <c r="L13" s="35"/>
      <c r="M13" s="35" t="s">
        <v>296</v>
      </c>
      <c r="N13" s="37" t="s">
        <v>297</v>
      </c>
      <c r="O13" s="41">
        <f>+[2]DESPACHO!$P$15</f>
        <v>50000000</v>
      </c>
      <c r="P13" s="77" t="s">
        <v>501</v>
      </c>
      <c r="Q13" s="38"/>
      <c r="R13" s="38"/>
    </row>
    <row r="14" spans="1:18" ht="39.950000000000003" customHeight="1" x14ac:dyDescent="0.25">
      <c r="A14" t="s">
        <v>523</v>
      </c>
      <c r="B14" t="str">
        <f t="shared" si="1"/>
        <v>ALC20025</v>
      </c>
      <c r="C14">
        <v>20</v>
      </c>
      <c r="D14" s="9">
        <v>2012170010025</v>
      </c>
      <c r="E14" s="10" t="s">
        <v>18</v>
      </c>
      <c r="F14" s="11" t="s">
        <v>19</v>
      </c>
      <c r="G14" s="164"/>
      <c r="H14" s="77" t="e">
        <f>SUMIF(#REF!,B14,#REF!)</f>
        <v>#REF!</v>
      </c>
      <c r="I14" s="77" t="e">
        <f>SUMIF(#REF!,B14,#REF!)</f>
        <v>#REF!</v>
      </c>
      <c r="J14" s="77" t="e">
        <f>SUMIF(#REF!,B14,#REF!)</f>
        <v>#REF!</v>
      </c>
      <c r="K14" s="26" t="e">
        <f t="shared" ref="K14:K15" si="2">+J14/I14</f>
        <v>#REF!</v>
      </c>
      <c r="L14" s="35"/>
      <c r="M14" s="35" t="s">
        <v>312</v>
      </c>
      <c r="N14" s="37" t="s">
        <v>313</v>
      </c>
      <c r="O14" s="41">
        <f>+'[3]25'!$P$12</f>
        <v>0</v>
      </c>
      <c r="P14" s="77">
        <v>370</v>
      </c>
      <c r="Q14" s="38"/>
      <c r="R14" s="38"/>
    </row>
    <row r="15" spans="1:18" ht="39.950000000000003" customHeight="1" x14ac:dyDescent="0.25">
      <c r="A15" t="s">
        <v>523</v>
      </c>
      <c r="B15" t="str">
        <f t="shared" si="1"/>
        <v>ALC20024</v>
      </c>
      <c r="C15">
        <v>20</v>
      </c>
      <c r="D15" s="27">
        <v>2012170010024</v>
      </c>
      <c r="E15" s="28" t="s">
        <v>20</v>
      </c>
      <c r="F15" s="29" t="s">
        <v>21</v>
      </c>
      <c r="G15" s="164"/>
      <c r="H15" s="77" t="e">
        <f>SUMIF(#REF!,B15,#REF!)</f>
        <v>#REF!</v>
      </c>
      <c r="I15" s="77" t="e">
        <f>SUMIF(#REF!,B15,#REF!)</f>
        <v>#REF!</v>
      </c>
      <c r="J15" s="77" t="e">
        <f>SUMIF(#REF!,B15,#REF!)</f>
        <v>#REF!</v>
      </c>
      <c r="K15" s="26" t="e">
        <f t="shared" si="2"/>
        <v>#REF!</v>
      </c>
      <c r="L15" s="35"/>
      <c r="M15" s="35" t="s">
        <v>298</v>
      </c>
      <c r="N15" s="37" t="s">
        <v>299</v>
      </c>
      <c r="O15" s="41">
        <f>+'[3]24'!$P$14</f>
        <v>0</v>
      </c>
      <c r="P15" s="77">
        <v>78</v>
      </c>
      <c r="Q15" s="38"/>
      <c r="R15" s="38"/>
    </row>
    <row r="16" spans="1:18" ht="46.5" customHeight="1" x14ac:dyDescent="0.25">
      <c r="A16" t="s">
        <v>523</v>
      </c>
      <c r="B16" t="str">
        <f t="shared" si="1"/>
        <v>ALC20026</v>
      </c>
      <c r="C16">
        <v>20</v>
      </c>
      <c r="D16" s="4">
        <v>2012170010026</v>
      </c>
      <c r="E16" s="5" t="s">
        <v>22</v>
      </c>
      <c r="F16" s="82" t="s">
        <v>23</v>
      </c>
      <c r="G16" s="164"/>
      <c r="H16" s="77" t="e">
        <f>SUMIF(#REF!,B16,#REF!)</f>
        <v>#REF!</v>
      </c>
      <c r="I16" s="77" t="e">
        <f>SUMIF(#REF!,B16,#REF!)</f>
        <v>#REF!</v>
      </c>
      <c r="J16" s="77" t="e">
        <f>SUMIF(#REF!,B16,#REF!)</f>
        <v>#REF!</v>
      </c>
      <c r="K16" s="26" t="e">
        <f t="shared" ref="K16:K48" si="3">+J16/I16</f>
        <v>#REF!</v>
      </c>
      <c r="L16" s="35"/>
      <c r="M16" s="35" t="s">
        <v>300</v>
      </c>
      <c r="N16" s="37" t="s">
        <v>301</v>
      </c>
      <c r="O16" s="41">
        <f>+'[4]26'!$P$20</f>
        <v>49250000</v>
      </c>
      <c r="P16" s="77">
        <v>2121</v>
      </c>
      <c r="Q16" s="38"/>
      <c r="R16" s="38"/>
    </row>
    <row r="17" spans="1:18" ht="39.950000000000003" customHeight="1" x14ac:dyDescent="0.25">
      <c r="A17" t="s">
        <v>523</v>
      </c>
      <c r="B17" t="str">
        <f t="shared" si="1"/>
        <v>ALC20027</v>
      </c>
      <c r="C17">
        <v>20</v>
      </c>
      <c r="D17" s="4">
        <v>2012170010027</v>
      </c>
      <c r="E17" s="5" t="s">
        <v>24</v>
      </c>
      <c r="F17" s="82" t="s">
        <v>25</v>
      </c>
      <c r="G17" s="164"/>
      <c r="H17" s="77" t="e">
        <f>SUMIF(#REF!,B17,#REF!)</f>
        <v>#REF!</v>
      </c>
      <c r="I17" s="77" t="e">
        <f>SUMIF(#REF!,B17,#REF!)</f>
        <v>#REF!</v>
      </c>
      <c r="J17" s="77" t="e">
        <f>SUMIF(#REF!,B17,#REF!)</f>
        <v>#REF!</v>
      </c>
      <c r="K17" s="26" t="e">
        <f t="shared" si="3"/>
        <v>#REF!</v>
      </c>
      <c r="L17" s="35"/>
      <c r="M17" s="35" t="s">
        <v>302</v>
      </c>
      <c r="N17" s="37" t="s">
        <v>303</v>
      </c>
      <c r="O17" s="41">
        <f>+'[4]27'!$P$19</f>
        <v>0</v>
      </c>
      <c r="P17" s="77">
        <v>1</v>
      </c>
      <c r="Q17" s="38"/>
      <c r="R17" s="38"/>
    </row>
    <row r="18" spans="1:18" ht="39.950000000000003" customHeight="1" x14ac:dyDescent="0.25">
      <c r="A18" t="s">
        <v>523</v>
      </c>
      <c r="B18" t="str">
        <f t="shared" si="1"/>
        <v>ALC20143</v>
      </c>
      <c r="C18">
        <v>20</v>
      </c>
      <c r="D18" s="4">
        <v>2012170010143</v>
      </c>
      <c r="E18" s="5" t="s">
        <v>26</v>
      </c>
      <c r="F18" s="82" t="s">
        <v>27</v>
      </c>
      <c r="G18" s="164"/>
      <c r="H18" s="77" t="e">
        <f>SUMIF(#REF!,B18,#REF!)</f>
        <v>#REF!</v>
      </c>
      <c r="I18" s="77" t="e">
        <f>SUMIF(#REF!,B18,#REF!)</f>
        <v>#REF!</v>
      </c>
      <c r="J18" s="77" t="e">
        <f>SUMIF(#REF!,B18,#REF!)</f>
        <v>#REF!</v>
      </c>
      <c r="K18" s="26" t="e">
        <f t="shared" si="3"/>
        <v>#REF!</v>
      </c>
      <c r="L18" s="35"/>
      <c r="M18" s="35" t="s">
        <v>310</v>
      </c>
      <c r="N18" s="37" t="s">
        <v>311</v>
      </c>
      <c r="O18" s="41">
        <f>+'[5]143'!$P$20</f>
        <v>160900000</v>
      </c>
      <c r="P18" s="77">
        <v>1</v>
      </c>
      <c r="Q18" s="38"/>
      <c r="R18" s="38"/>
    </row>
    <row r="19" spans="1:18" ht="39.950000000000003" customHeight="1" x14ac:dyDescent="0.25">
      <c r="A19" t="s">
        <v>523</v>
      </c>
      <c r="B19" t="str">
        <f t="shared" si="1"/>
        <v>ALC20140</v>
      </c>
      <c r="C19">
        <v>20</v>
      </c>
      <c r="D19" s="83">
        <v>2012170010140</v>
      </c>
      <c r="E19" s="85" t="s">
        <v>28</v>
      </c>
      <c r="F19" s="78" t="s">
        <v>29</v>
      </c>
      <c r="G19" s="192" t="s">
        <v>30</v>
      </c>
      <c r="H19" s="77" t="e">
        <f>SUMIF(#REF!,B19,#REF!)</f>
        <v>#REF!</v>
      </c>
      <c r="I19" s="77" t="e">
        <f>SUMIF(#REF!,B19,#REF!)</f>
        <v>#REF!</v>
      </c>
      <c r="J19" s="77" t="e">
        <f>SUMIF(#REF!,B19,#REF!)</f>
        <v>#REF!</v>
      </c>
      <c r="K19" s="26" t="e">
        <f t="shared" si="3"/>
        <v>#REF!</v>
      </c>
      <c r="L19" s="35"/>
      <c r="M19" s="35" t="s">
        <v>304</v>
      </c>
      <c r="N19" s="37" t="s">
        <v>305</v>
      </c>
      <c r="O19" s="41">
        <f>+'[6]140'!$P$21</f>
        <v>243362500</v>
      </c>
      <c r="P19" s="77">
        <v>102</v>
      </c>
      <c r="Q19" s="38"/>
      <c r="R19" s="38"/>
    </row>
    <row r="20" spans="1:18" ht="39.950000000000003" customHeight="1" x14ac:dyDescent="0.25">
      <c r="A20" t="s">
        <v>523</v>
      </c>
      <c r="B20" t="str">
        <f t="shared" si="1"/>
        <v>ALC20141</v>
      </c>
      <c r="C20">
        <v>20</v>
      </c>
      <c r="D20" s="83">
        <v>2012170010141</v>
      </c>
      <c r="E20" s="85" t="s">
        <v>31</v>
      </c>
      <c r="F20" s="78" t="s">
        <v>32</v>
      </c>
      <c r="G20" s="192"/>
      <c r="H20" s="77" t="e">
        <f>SUMIF(#REF!,B20,#REF!)</f>
        <v>#REF!</v>
      </c>
      <c r="I20" s="77" t="e">
        <f>SUMIF(#REF!,B20,#REF!)</f>
        <v>#REF!</v>
      </c>
      <c r="J20" s="77" t="e">
        <f>SUMIF(#REF!,B20,#REF!)</f>
        <v>#REF!</v>
      </c>
      <c r="K20" s="26" t="e">
        <f t="shared" si="3"/>
        <v>#REF!</v>
      </c>
      <c r="L20" s="35"/>
      <c r="M20" s="35" t="s">
        <v>306</v>
      </c>
      <c r="N20" s="37" t="s">
        <v>307</v>
      </c>
      <c r="O20" s="41">
        <f>+'[6]141'!$P$22</f>
        <v>30750000</v>
      </c>
      <c r="P20" s="77">
        <v>14</v>
      </c>
      <c r="Q20" s="38"/>
      <c r="R20" s="38"/>
    </row>
    <row r="21" spans="1:18" ht="39.950000000000003" customHeight="1" x14ac:dyDescent="0.25">
      <c r="A21" t="s">
        <v>523</v>
      </c>
      <c r="B21" t="str">
        <f t="shared" si="1"/>
        <v>ALC20142</v>
      </c>
      <c r="C21">
        <v>20</v>
      </c>
      <c r="D21" s="90">
        <v>2012170010142</v>
      </c>
      <c r="E21" s="5" t="s">
        <v>33</v>
      </c>
      <c r="F21" s="94" t="s">
        <v>34</v>
      </c>
      <c r="G21" s="158"/>
      <c r="H21" s="77" t="e">
        <f>SUMIF(#REF!,B21,#REF!)</f>
        <v>#REF!</v>
      </c>
      <c r="I21" s="77" t="e">
        <f>SUMIF(#REF!,B21,#REF!)</f>
        <v>#REF!</v>
      </c>
      <c r="J21" s="77" t="e">
        <f>SUMIF(#REF!,B21,#REF!)</f>
        <v>#REF!</v>
      </c>
      <c r="K21" s="26" t="e">
        <f t="shared" si="3"/>
        <v>#REF!</v>
      </c>
      <c r="L21" s="35"/>
      <c r="M21" s="35" t="s">
        <v>308</v>
      </c>
      <c r="N21" s="37" t="s">
        <v>309</v>
      </c>
      <c r="O21" s="41">
        <f>+'[6]142'!$P$14</f>
        <v>25000000</v>
      </c>
      <c r="P21" s="77">
        <v>1</v>
      </c>
      <c r="Q21" s="38"/>
      <c r="R21" s="38"/>
    </row>
    <row r="22" spans="1:18" ht="39.950000000000003" customHeight="1" x14ac:dyDescent="0.25">
      <c r="A22" s="38" t="s">
        <v>524</v>
      </c>
      <c r="B22" s="38" t="str">
        <f t="shared" si="1"/>
        <v>SAD21014</v>
      </c>
      <c r="C22" s="38">
        <v>21</v>
      </c>
      <c r="D22" s="95">
        <v>2012170010014</v>
      </c>
      <c r="E22" s="113" t="s">
        <v>35</v>
      </c>
      <c r="F22" s="96" t="s">
        <v>36</v>
      </c>
      <c r="G22" s="173" t="s">
        <v>37</v>
      </c>
      <c r="H22" s="77" t="e">
        <f>SUMIF(#REF!,B22,#REF!)</f>
        <v>#REF!</v>
      </c>
      <c r="I22" s="77" t="e">
        <f>SUMIF(#REF!,B22,#REF!)</f>
        <v>#REF!</v>
      </c>
      <c r="J22" s="77" t="e">
        <f>SUMIF(#REF!,B22,#REF!)</f>
        <v>#REF!</v>
      </c>
      <c r="K22" s="26" t="e">
        <f t="shared" si="3"/>
        <v>#REF!</v>
      </c>
      <c r="L22" s="35"/>
      <c r="M22" s="35" t="s">
        <v>314</v>
      </c>
      <c r="N22" s="37" t="s">
        <v>315</v>
      </c>
      <c r="O22" s="41">
        <f>+'[7]014'!$Q$15</f>
        <v>61840000</v>
      </c>
      <c r="P22" s="77">
        <v>80</v>
      </c>
      <c r="Q22" s="47"/>
      <c r="R22" s="38"/>
    </row>
    <row r="23" spans="1:18" ht="39.950000000000003" customHeight="1" x14ac:dyDescent="0.25">
      <c r="A23" s="38" t="s">
        <v>524</v>
      </c>
      <c r="B23" s="38" t="str">
        <f t="shared" si="1"/>
        <v>SAD21136</v>
      </c>
      <c r="C23" s="38">
        <v>21</v>
      </c>
      <c r="D23" s="95">
        <v>2012170010136</v>
      </c>
      <c r="E23" s="114" t="s">
        <v>38</v>
      </c>
      <c r="F23" s="96" t="s">
        <v>39</v>
      </c>
      <c r="G23" s="173"/>
      <c r="H23" s="77" t="e">
        <f>SUMIF(#REF!,B23,#REF!)</f>
        <v>#REF!</v>
      </c>
      <c r="I23" s="77" t="e">
        <f>SUMIF(#REF!,B23,#REF!)</f>
        <v>#REF!</v>
      </c>
      <c r="J23" s="77" t="e">
        <f>SUMIF(#REF!,B23,#REF!)</f>
        <v>#REF!</v>
      </c>
      <c r="K23" s="26" t="e">
        <f t="shared" si="3"/>
        <v>#REF!</v>
      </c>
      <c r="L23" s="35"/>
      <c r="M23" s="35" t="s">
        <v>316</v>
      </c>
      <c r="N23" s="37" t="s">
        <v>317</v>
      </c>
      <c r="O23" s="41">
        <f>+'[7]136'!$P$13</f>
        <v>19760000</v>
      </c>
      <c r="P23" s="46">
        <v>0</v>
      </c>
      <c r="Q23" s="47"/>
      <c r="R23" s="38"/>
    </row>
    <row r="24" spans="1:18" ht="39.950000000000003" customHeight="1" x14ac:dyDescent="0.25">
      <c r="A24" s="38" t="s">
        <v>524</v>
      </c>
      <c r="B24" s="38" t="str">
        <f t="shared" si="1"/>
        <v>SAD21015</v>
      </c>
      <c r="C24" s="38">
        <v>21</v>
      </c>
      <c r="D24" s="95">
        <v>2012170010015</v>
      </c>
      <c r="E24" s="113" t="s">
        <v>40</v>
      </c>
      <c r="F24" s="96" t="s">
        <v>41</v>
      </c>
      <c r="G24" s="173"/>
      <c r="H24" s="77" t="e">
        <f>SUMIF(#REF!,B24,#REF!)</f>
        <v>#REF!</v>
      </c>
      <c r="I24" s="77" t="e">
        <f>SUMIF(#REF!,B24,#REF!)</f>
        <v>#REF!</v>
      </c>
      <c r="J24" s="77" t="e">
        <f>SUMIF(#REF!,B24,#REF!)</f>
        <v>#REF!</v>
      </c>
      <c r="K24" s="26" t="e">
        <f t="shared" si="3"/>
        <v>#REF!</v>
      </c>
      <c r="L24" s="35"/>
      <c r="M24" s="35" t="s">
        <v>318</v>
      </c>
      <c r="N24" s="37" t="s">
        <v>319</v>
      </c>
      <c r="O24" s="41">
        <f>+'[7]015'!$P$28</f>
        <v>98375000</v>
      </c>
      <c r="P24" s="46">
        <v>100199600798403</v>
      </c>
      <c r="Q24" s="47"/>
      <c r="R24" s="38"/>
    </row>
    <row r="25" spans="1:18" ht="39.950000000000003" customHeight="1" x14ac:dyDescent="0.25">
      <c r="A25" s="38" t="s">
        <v>524</v>
      </c>
      <c r="B25" s="38" t="str">
        <f t="shared" si="1"/>
        <v>SAD21018</v>
      </c>
      <c r="C25" s="38">
        <v>21</v>
      </c>
      <c r="D25" s="95">
        <v>2012170010018</v>
      </c>
      <c r="E25" s="114" t="s">
        <v>42</v>
      </c>
      <c r="F25" s="96" t="s">
        <v>43</v>
      </c>
      <c r="G25" s="173"/>
      <c r="H25" s="77" t="e">
        <f>SUMIF(#REF!,B25,#REF!)</f>
        <v>#REF!</v>
      </c>
      <c r="I25" s="77" t="e">
        <f>SUMIF(#REF!,B25,#REF!)</f>
        <v>#REF!</v>
      </c>
      <c r="J25" s="77" t="e">
        <f>SUMIF(#REF!,B25,#REF!)</f>
        <v>#REF!</v>
      </c>
      <c r="K25" s="26" t="e">
        <f t="shared" si="3"/>
        <v>#REF!</v>
      </c>
      <c r="L25" s="35"/>
      <c r="M25" s="35" t="s">
        <v>320</v>
      </c>
      <c r="N25" s="37" t="s">
        <v>321</v>
      </c>
      <c r="O25" s="41">
        <f>+'[7]018'!$P$14</f>
        <v>6207243.6363636367</v>
      </c>
      <c r="P25" s="77">
        <v>100</v>
      </c>
      <c r="Q25" s="47"/>
      <c r="R25" s="38"/>
    </row>
    <row r="26" spans="1:18" ht="39.950000000000003" customHeight="1" x14ac:dyDescent="0.25">
      <c r="A26" s="38" t="s">
        <v>524</v>
      </c>
      <c r="B26" s="38" t="str">
        <f t="shared" si="1"/>
        <v>SAD21016</v>
      </c>
      <c r="C26" s="38">
        <v>21</v>
      </c>
      <c r="D26" s="95">
        <v>2012170010016</v>
      </c>
      <c r="E26" s="113" t="s">
        <v>44</v>
      </c>
      <c r="F26" s="96" t="s">
        <v>45</v>
      </c>
      <c r="G26" s="173"/>
      <c r="H26" s="77" t="e">
        <f>SUMIF(#REF!,B26,#REF!)</f>
        <v>#REF!</v>
      </c>
      <c r="I26" s="77" t="e">
        <f>SUMIF(#REF!,B26,#REF!)</f>
        <v>#REF!</v>
      </c>
      <c r="J26" s="77" t="e">
        <f>SUMIF(#REF!,B26,#REF!)</f>
        <v>#REF!</v>
      </c>
      <c r="K26" s="26" t="e">
        <f t="shared" si="3"/>
        <v>#REF!</v>
      </c>
      <c r="L26" s="35"/>
      <c r="M26" s="35" t="s">
        <v>322</v>
      </c>
      <c r="N26" s="37" t="s">
        <v>323</v>
      </c>
      <c r="O26" s="41">
        <f>+'[7]016'!$P$17</f>
        <v>31988170.800000001</v>
      </c>
      <c r="P26" s="77">
        <v>100</v>
      </c>
      <c r="Q26" s="47"/>
      <c r="R26" s="38"/>
    </row>
    <row r="27" spans="1:18" ht="39.950000000000003" customHeight="1" x14ac:dyDescent="0.25">
      <c r="A27" s="38" t="s">
        <v>524</v>
      </c>
      <c r="B27" s="38" t="str">
        <f t="shared" si="1"/>
        <v>SAD21017</v>
      </c>
      <c r="C27" s="38">
        <v>21</v>
      </c>
      <c r="D27" s="95">
        <v>2012170010017</v>
      </c>
      <c r="E27" s="113" t="s">
        <v>46</v>
      </c>
      <c r="F27" s="96" t="s">
        <v>47</v>
      </c>
      <c r="G27" s="173"/>
      <c r="H27" s="77" t="e">
        <f>SUMIF(#REF!,B27,#REF!)</f>
        <v>#REF!</v>
      </c>
      <c r="I27" s="77" t="e">
        <f>SUMIF(#REF!,B27,#REF!)</f>
        <v>#REF!</v>
      </c>
      <c r="J27" s="77" t="e">
        <f>SUMIF(#REF!,B27,#REF!)</f>
        <v>#REF!</v>
      </c>
      <c r="K27" s="26" t="e">
        <f t="shared" si="3"/>
        <v>#REF!</v>
      </c>
      <c r="L27" s="35"/>
      <c r="M27" s="35" t="s">
        <v>324</v>
      </c>
      <c r="N27" s="37" t="s">
        <v>325</v>
      </c>
      <c r="O27" s="41">
        <f>+'[7]017'!$P$54</f>
        <v>138427000</v>
      </c>
      <c r="P27" s="46">
        <v>195767195767196</v>
      </c>
      <c r="Q27" s="47"/>
      <c r="R27" s="38"/>
    </row>
    <row r="28" spans="1:18" ht="39.950000000000003" customHeight="1" x14ac:dyDescent="0.25">
      <c r="A28" t="s">
        <v>525</v>
      </c>
      <c r="B28" t="str">
        <f t="shared" si="1"/>
        <v>PLA22123</v>
      </c>
      <c r="C28">
        <v>22</v>
      </c>
      <c r="D28" s="115">
        <v>2012170010123</v>
      </c>
      <c r="E28" s="5" t="s">
        <v>48</v>
      </c>
      <c r="F28" s="12" t="s">
        <v>49</v>
      </c>
      <c r="G28" s="171" t="s">
        <v>50</v>
      </c>
      <c r="H28" s="77" t="e">
        <f>SUMIF(#REF!,B28,#REF!)</f>
        <v>#REF!</v>
      </c>
      <c r="I28" s="77" t="e">
        <f>SUMIF(#REF!,B28,#REF!)</f>
        <v>#REF!</v>
      </c>
      <c r="J28" s="77" t="e">
        <f>SUMIF(#REF!,B28,#REF!)</f>
        <v>#REF!</v>
      </c>
      <c r="K28" s="26" t="e">
        <f t="shared" si="3"/>
        <v>#REF!</v>
      </c>
      <c r="L28" s="38"/>
      <c r="M28" s="35">
        <v>0</v>
      </c>
      <c r="N28" s="37">
        <v>0</v>
      </c>
      <c r="O28" s="77">
        <f>+'[8]123'!$P$13</f>
        <v>8250000</v>
      </c>
      <c r="P28" s="38"/>
      <c r="Q28" s="38"/>
      <c r="R28" s="38"/>
    </row>
    <row r="29" spans="1:18" ht="39.950000000000003" customHeight="1" x14ac:dyDescent="0.25">
      <c r="A29" t="s">
        <v>525</v>
      </c>
      <c r="B29" t="str">
        <f t="shared" si="1"/>
        <v>PLA22120</v>
      </c>
      <c r="C29">
        <v>22</v>
      </c>
      <c r="D29" s="4">
        <v>2012170010120</v>
      </c>
      <c r="E29" s="5" t="s">
        <v>51</v>
      </c>
      <c r="F29" s="82" t="s">
        <v>52</v>
      </c>
      <c r="G29" s="170"/>
      <c r="H29" s="77" t="e">
        <f>SUMIF(#REF!,B29,#REF!)</f>
        <v>#REF!</v>
      </c>
      <c r="I29" s="77" t="e">
        <f>SUMIF(#REF!,B29,#REF!)</f>
        <v>#REF!</v>
      </c>
      <c r="J29" s="77" t="e">
        <f>SUMIF(#REF!,B29,#REF!)</f>
        <v>#REF!</v>
      </c>
      <c r="K29" s="26" t="e">
        <f t="shared" si="3"/>
        <v>#REF!</v>
      </c>
      <c r="L29" s="35"/>
      <c r="M29" s="35" t="s">
        <v>326</v>
      </c>
      <c r="N29" s="37" t="s">
        <v>327</v>
      </c>
      <c r="O29" s="77">
        <f>+'[8]120'!$P$19</f>
        <v>127550000</v>
      </c>
      <c r="P29" s="77">
        <v>100</v>
      </c>
      <c r="Q29" s="38"/>
      <c r="R29" s="38"/>
    </row>
    <row r="30" spans="1:18" ht="39.950000000000003" customHeight="1" x14ac:dyDescent="0.25">
      <c r="A30" t="s">
        <v>525</v>
      </c>
      <c r="B30" t="str">
        <f t="shared" si="1"/>
        <v>PLA22119</v>
      </c>
      <c r="C30">
        <v>22</v>
      </c>
      <c r="D30" s="83">
        <v>2012170010119</v>
      </c>
      <c r="E30" s="85" t="s">
        <v>53</v>
      </c>
      <c r="F30" s="81" t="s">
        <v>54</v>
      </c>
      <c r="G30" s="170"/>
      <c r="H30" s="77" t="e">
        <f>SUMIF(#REF!,B30,#REF!)</f>
        <v>#REF!</v>
      </c>
      <c r="I30" s="77" t="e">
        <f>SUMIF(#REF!,B30,#REF!)</f>
        <v>#REF!</v>
      </c>
      <c r="J30" s="77" t="e">
        <f>SUMIF(#REF!,B30,#REF!)</f>
        <v>#REF!</v>
      </c>
      <c r="K30" s="26" t="e">
        <f t="shared" si="3"/>
        <v>#REF!</v>
      </c>
      <c r="L30" s="35"/>
      <c r="M30" s="35" t="s">
        <v>328</v>
      </c>
      <c r="N30" s="37" t="s">
        <v>329</v>
      </c>
      <c r="O30" s="77">
        <f>+'[8]119'!$P$18</f>
        <v>46632000</v>
      </c>
      <c r="P30" s="77">
        <v>100</v>
      </c>
      <c r="Q30" s="38"/>
      <c r="R30" s="38"/>
    </row>
    <row r="31" spans="1:18" ht="39.950000000000003" customHeight="1" x14ac:dyDescent="0.25">
      <c r="A31" t="s">
        <v>525</v>
      </c>
      <c r="B31" t="str">
        <f t="shared" si="1"/>
        <v>PLA22117</v>
      </c>
      <c r="C31">
        <v>22</v>
      </c>
      <c r="D31" s="4">
        <v>2012170010117</v>
      </c>
      <c r="E31" s="5" t="s">
        <v>55</v>
      </c>
      <c r="F31" s="82" t="s">
        <v>56</v>
      </c>
      <c r="G31" s="170"/>
      <c r="H31" s="77" t="e">
        <f>SUMIF(#REF!,B31,#REF!)</f>
        <v>#REF!</v>
      </c>
      <c r="I31" s="77" t="e">
        <f>SUMIF(#REF!,B31,#REF!)</f>
        <v>#REF!</v>
      </c>
      <c r="J31" s="77" t="e">
        <f>SUMIF(#REF!,B31,#REF!)</f>
        <v>#REF!</v>
      </c>
      <c r="K31" s="26" t="e">
        <f t="shared" si="3"/>
        <v>#REF!</v>
      </c>
      <c r="L31" s="35"/>
      <c r="M31" s="35" t="s">
        <v>330</v>
      </c>
      <c r="N31" s="37" t="s">
        <v>331</v>
      </c>
      <c r="O31" s="77">
        <f>+'[8]117'!$P$15</f>
        <v>26188822.5</v>
      </c>
      <c r="P31" s="77">
        <v>983333333333333</v>
      </c>
      <c r="Q31" s="38"/>
      <c r="R31" s="38"/>
    </row>
    <row r="32" spans="1:18" ht="39.950000000000003" customHeight="1" x14ac:dyDescent="0.25">
      <c r="A32" t="s">
        <v>525</v>
      </c>
      <c r="B32" t="str">
        <f t="shared" si="1"/>
        <v>PLA22121</v>
      </c>
      <c r="C32">
        <v>22</v>
      </c>
      <c r="D32" s="4">
        <v>2012170010121</v>
      </c>
      <c r="E32" s="5" t="s">
        <v>57</v>
      </c>
      <c r="F32" s="82" t="s">
        <v>58</v>
      </c>
      <c r="G32" s="170"/>
      <c r="H32" s="77" t="e">
        <f>SUMIF(#REF!,B32,#REF!)</f>
        <v>#REF!</v>
      </c>
      <c r="I32" s="77" t="e">
        <f>SUMIF(#REF!,B32,#REF!)</f>
        <v>#REF!</v>
      </c>
      <c r="J32" s="77" t="e">
        <f>SUMIF(#REF!,B32,#REF!)</f>
        <v>#REF!</v>
      </c>
      <c r="K32" s="26" t="e">
        <f t="shared" si="3"/>
        <v>#REF!</v>
      </c>
      <c r="L32" s="35"/>
      <c r="M32" s="35" t="s">
        <v>332</v>
      </c>
      <c r="N32" s="37" t="s">
        <v>333</v>
      </c>
      <c r="O32" s="77">
        <f>+'[8]121'!$P$16</f>
        <v>60450000</v>
      </c>
      <c r="P32" s="77">
        <v>100</v>
      </c>
      <c r="Q32" s="38"/>
      <c r="R32" s="38"/>
    </row>
    <row r="33" spans="1:18" ht="39.950000000000003" customHeight="1" x14ac:dyDescent="0.25">
      <c r="A33" s="103" t="s">
        <v>525</v>
      </c>
      <c r="B33" s="103" t="str">
        <f t="shared" si="1"/>
        <v>PLA22128</v>
      </c>
      <c r="C33" s="103">
        <v>22</v>
      </c>
      <c r="D33" s="4">
        <v>2012170010128</v>
      </c>
      <c r="E33" s="5" t="s">
        <v>59</v>
      </c>
      <c r="F33" s="92" t="s">
        <v>60</v>
      </c>
      <c r="G33" s="170"/>
      <c r="H33" s="77" t="e">
        <f>SUMIF(#REF!,B33,#REF!)</f>
        <v>#REF!</v>
      </c>
      <c r="I33" s="77" t="e">
        <f>SUMIF(#REF!,B33,#REF!)</f>
        <v>#REF!</v>
      </c>
      <c r="J33" s="77" t="e">
        <f>SUMIF(#REF!,B33,#REF!)</f>
        <v>#REF!</v>
      </c>
      <c r="K33" s="26" t="e">
        <f t="shared" si="3"/>
        <v>#REF!</v>
      </c>
      <c r="L33" s="35"/>
      <c r="M33" s="35" t="s">
        <v>334</v>
      </c>
      <c r="N33" s="37" t="s">
        <v>335</v>
      </c>
      <c r="O33" s="77">
        <f>+'[8]128'!$P$12</f>
        <v>0</v>
      </c>
      <c r="P33" s="77" t="s">
        <v>502</v>
      </c>
      <c r="Q33" s="38"/>
      <c r="R33" s="38"/>
    </row>
    <row r="34" spans="1:18" ht="33.75" x14ac:dyDescent="0.25">
      <c r="A34" s="103" t="s">
        <v>525</v>
      </c>
      <c r="B34" s="103" t="str">
        <f t="shared" si="1"/>
        <v>PLA22122</v>
      </c>
      <c r="C34" s="103">
        <v>22</v>
      </c>
      <c r="D34" s="4">
        <v>2012170010122</v>
      </c>
      <c r="E34" s="113" t="s">
        <v>61</v>
      </c>
      <c r="F34" s="96" t="s">
        <v>62</v>
      </c>
      <c r="G34" s="170"/>
      <c r="H34" s="77" t="e">
        <f>SUMIF(#REF!,B34,#REF!)</f>
        <v>#REF!</v>
      </c>
      <c r="I34" s="77" t="e">
        <f>SUMIF(#REF!,B34,#REF!)</f>
        <v>#REF!</v>
      </c>
      <c r="J34" s="77" t="e">
        <f>SUMIF(#REF!,B34,#REF!)</f>
        <v>#REF!</v>
      </c>
      <c r="K34" s="26" t="e">
        <f t="shared" si="3"/>
        <v>#REF!</v>
      </c>
      <c r="L34" s="35"/>
      <c r="M34" s="35" t="s">
        <v>336</v>
      </c>
      <c r="N34" s="37" t="s">
        <v>337</v>
      </c>
      <c r="O34" s="77">
        <f>+'[8]122'!$P$15</f>
        <v>111546975.5</v>
      </c>
      <c r="P34" s="77">
        <v>4</v>
      </c>
      <c r="Q34" s="38"/>
      <c r="R34" s="38"/>
    </row>
    <row r="35" spans="1:18" ht="39.950000000000003" customHeight="1" x14ac:dyDescent="0.25">
      <c r="A35" t="s">
        <v>526</v>
      </c>
      <c r="B35" t="str">
        <f t="shared" si="1"/>
        <v>TTO23127</v>
      </c>
      <c r="C35">
        <v>23</v>
      </c>
      <c r="D35" s="91">
        <v>2012170010127</v>
      </c>
      <c r="E35" s="85" t="s">
        <v>63</v>
      </c>
      <c r="F35" s="93" t="s">
        <v>64</v>
      </c>
      <c r="G35" s="180" t="s">
        <v>65</v>
      </c>
      <c r="H35" s="77" t="e">
        <f>SUMIF(#REF!,B35,#REF!)</f>
        <v>#REF!</v>
      </c>
      <c r="I35" s="77" t="e">
        <f>SUMIF(#REF!,B35,#REF!)</f>
        <v>#REF!</v>
      </c>
      <c r="J35" s="77" t="e">
        <f>SUMIF(#REF!,B35,#REF!)</f>
        <v>#REF!</v>
      </c>
      <c r="K35" s="26" t="e">
        <f t="shared" si="3"/>
        <v>#REF!</v>
      </c>
      <c r="L35" s="35"/>
      <c r="M35" s="35" t="s">
        <v>338</v>
      </c>
      <c r="N35" s="37" t="s">
        <v>339</v>
      </c>
      <c r="O35" s="39">
        <f>+'[9]127'!$P$21</f>
        <v>67800000</v>
      </c>
      <c r="P35" s="77">
        <v>65</v>
      </c>
      <c r="Q35" s="38"/>
      <c r="R35" s="38"/>
    </row>
    <row r="36" spans="1:18" ht="39.950000000000003" customHeight="1" x14ac:dyDescent="0.25">
      <c r="A36" t="s">
        <v>526</v>
      </c>
      <c r="B36" t="str">
        <f t="shared" si="1"/>
        <v>TTO23130</v>
      </c>
      <c r="C36">
        <v>23</v>
      </c>
      <c r="D36" s="83">
        <v>2012170010130</v>
      </c>
      <c r="E36" s="85" t="s">
        <v>66</v>
      </c>
      <c r="F36" s="96" t="s">
        <v>67</v>
      </c>
      <c r="G36" s="181"/>
      <c r="H36" s="77" t="e">
        <f>SUMIF(#REF!,B36,#REF!)</f>
        <v>#REF!</v>
      </c>
      <c r="I36" s="77" t="e">
        <f>SUMIF(#REF!,B36,#REF!)</f>
        <v>#REF!</v>
      </c>
      <c r="J36" s="77" t="e">
        <f>SUMIF(#REF!,B36,#REF!)</f>
        <v>#REF!</v>
      </c>
      <c r="K36" s="26" t="e">
        <f t="shared" si="3"/>
        <v>#REF!</v>
      </c>
      <c r="L36" s="35"/>
      <c r="M36" s="35" t="s">
        <v>340</v>
      </c>
      <c r="N36" s="37" t="s">
        <v>341</v>
      </c>
      <c r="O36" s="39">
        <f>+'[9]130'!$P$23</f>
        <v>142200000</v>
      </c>
      <c r="P36" s="77">
        <v>948387096774194</v>
      </c>
      <c r="Q36" s="38"/>
      <c r="R36" s="38"/>
    </row>
    <row r="37" spans="1:18" ht="39.950000000000003" customHeight="1" x14ac:dyDescent="0.25">
      <c r="A37" t="s">
        <v>526</v>
      </c>
      <c r="B37" t="str">
        <f t="shared" si="1"/>
        <v>TTO23201</v>
      </c>
      <c r="C37">
        <v>23</v>
      </c>
      <c r="D37" s="4">
        <v>2012170010201</v>
      </c>
      <c r="E37" s="5">
        <v>201</v>
      </c>
      <c r="F37" s="12" t="s">
        <v>0</v>
      </c>
      <c r="G37" s="181"/>
      <c r="H37" s="77" t="e">
        <f>SUMIF(#REF!,B37,#REF!)</f>
        <v>#REF!</v>
      </c>
      <c r="I37" s="77" t="e">
        <f>SUMIF(#REF!,B37,#REF!)</f>
        <v>#REF!</v>
      </c>
      <c r="J37" s="77" t="e">
        <f>SUMIF(#REF!,B37,#REF!)</f>
        <v>#REF!</v>
      </c>
      <c r="K37" s="26" t="e">
        <f t="shared" si="3"/>
        <v>#REF!</v>
      </c>
      <c r="L37" s="38"/>
      <c r="M37" s="35">
        <v>0</v>
      </c>
      <c r="N37" s="37">
        <v>0</v>
      </c>
      <c r="O37" s="21"/>
      <c r="P37" s="77"/>
      <c r="Q37" s="38"/>
      <c r="R37" s="38"/>
    </row>
    <row r="38" spans="1:18" ht="39.950000000000003" customHeight="1" x14ac:dyDescent="0.25">
      <c r="A38" t="s">
        <v>526</v>
      </c>
      <c r="B38" t="str">
        <f t="shared" si="1"/>
        <v>TTO23131</v>
      </c>
      <c r="C38">
        <v>23</v>
      </c>
      <c r="D38" s="83">
        <v>2012170010131</v>
      </c>
      <c r="E38" s="85" t="s">
        <v>97</v>
      </c>
      <c r="F38" s="81" t="s">
        <v>98</v>
      </c>
      <c r="G38" s="181"/>
      <c r="H38" s="77" t="e">
        <f>SUMIF(#REF!,B38,#REF!)</f>
        <v>#REF!</v>
      </c>
      <c r="I38" s="77" t="e">
        <f>SUMIF(#REF!,B38,#REF!)</f>
        <v>#REF!</v>
      </c>
      <c r="J38" s="77" t="e">
        <f>SUMIF(#REF!,B38,#REF!)</f>
        <v>#REF!</v>
      </c>
      <c r="K38" s="26" t="e">
        <f t="shared" si="3"/>
        <v>#REF!</v>
      </c>
      <c r="L38" s="35"/>
      <c r="M38" s="35" t="s">
        <v>342</v>
      </c>
      <c r="N38" s="37" t="s">
        <v>343</v>
      </c>
      <c r="O38" s="41">
        <f>+'[9]131'!$P$17</f>
        <v>44000000</v>
      </c>
      <c r="P38" s="42">
        <v>1</v>
      </c>
      <c r="Q38" s="38"/>
      <c r="R38" s="38"/>
    </row>
    <row r="39" spans="1:18" ht="39.950000000000003" customHeight="1" x14ac:dyDescent="0.25">
      <c r="A39" t="s">
        <v>526</v>
      </c>
      <c r="B39" t="str">
        <f t="shared" si="1"/>
        <v>TTO23129</v>
      </c>
      <c r="C39">
        <v>23</v>
      </c>
      <c r="D39" s="83">
        <v>2012170010129</v>
      </c>
      <c r="E39" s="85">
        <v>129</v>
      </c>
      <c r="F39" s="81" t="s">
        <v>98</v>
      </c>
      <c r="G39" s="181"/>
      <c r="H39" s="77" t="e">
        <f>SUMIF(#REF!,B39,#REF!)</f>
        <v>#REF!</v>
      </c>
      <c r="I39" s="77" t="e">
        <f>SUMIF(#REF!,B39,#REF!)</f>
        <v>#REF!</v>
      </c>
      <c r="J39" s="77" t="e">
        <f>SUMIF(#REF!,B39,#REF!)</f>
        <v>#REF!</v>
      </c>
      <c r="K39" s="26" t="e">
        <f t="shared" si="3"/>
        <v>#REF!</v>
      </c>
      <c r="L39" s="35"/>
      <c r="M39" s="35" t="s">
        <v>344</v>
      </c>
      <c r="N39" s="37" t="s">
        <v>345</v>
      </c>
      <c r="O39" s="41">
        <f>+'[9]129'!$P$52</f>
        <v>417747825</v>
      </c>
      <c r="P39" s="42">
        <v>100</v>
      </c>
      <c r="Q39" s="38"/>
      <c r="R39" s="38"/>
    </row>
    <row r="40" spans="1:18" ht="39.950000000000003" customHeight="1" x14ac:dyDescent="0.25">
      <c r="A40" t="s">
        <v>526</v>
      </c>
      <c r="B40" t="str">
        <f t="shared" si="1"/>
        <v>TTO23132</v>
      </c>
      <c r="C40">
        <v>23</v>
      </c>
      <c r="D40" s="90">
        <v>2012170010132</v>
      </c>
      <c r="E40" s="113" t="s">
        <v>68</v>
      </c>
      <c r="F40" s="96" t="s">
        <v>69</v>
      </c>
      <c r="G40" s="181"/>
      <c r="H40" s="77" t="e">
        <f>SUMIF(#REF!,B40,#REF!)</f>
        <v>#REF!</v>
      </c>
      <c r="I40" s="77" t="e">
        <f>SUMIF(#REF!,B40,#REF!)</f>
        <v>#REF!</v>
      </c>
      <c r="J40" s="77" t="e">
        <f>SUMIF(#REF!,B40,#REF!)</f>
        <v>#REF!</v>
      </c>
      <c r="K40" s="26" t="e">
        <f t="shared" si="3"/>
        <v>#REF!</v>
      </c>
      <c r="L40" s="35"/>
      <c r="M40" s="35" t="s">
        <v>346</v>
      </c>
      <c r="N40" s="37" t="s">
        <v>347</v>
      </c>
      <c r="O40" s="41">
        <f>+'[9]132'!$P$17</f>
        <v>62000000</v>
      </c>
      <c r="P40" s="42">
        <v>100</v>
      </c>
      <c r="Q40" s="38"/>
      <c r="R40" s="38"/>
    </row>
    <row r="41" spans="1:18" ht="39.950000000000003" customHeight="1" x14ac:dyDescent="0.25">
      <c r="A41" t="s">
        <v>527</v>
      </c>
      <c r="B41" t="str">
        <f t="shared" si="1"/>
        <v>GOB24102</v>
      </c>
      <c r="C41">
        <v>24</v>
      </c>
      <c r="D41" s="83">
        <v>2012170010102</v>
      </c>
      <c r="E41" s="85" t="s">
        <v>70</v>
      </c>
      <c r="F41" s="81" t="s">
        <v>71</v>
      </c>
      <c r="G41" s="187" t="s">
        <v>72</v>
      </c>
      <c r="H41" s="77" t="e">
        <f>SUMIF(#REF!,B41,#REF!)</f>
        <v>#REF!</v>
      </c>
      <c r="I41" s="77" t="e">
        <f>SUMIF(#REF!,B41,#REF!)</f>
        <v>#REF!</v>
      </c>
      <c r="J41" s="77" t="e">
        <f>SUMIF(#REF!,B41,#REF!)</f>
        <v>#REF!</v>
      </c>
      <c r="K41" s="47" t="e">
        <f t="shared" si="3"/>
        <v>#REF!</v>
      </c>
      <c r="L41" s="35"/>
      <c r="M41" s="35" t="s">
        <v>348</v>
      </c>
      <c r="N41" s="37" t="s">
        <v>349</v>
      </c>
      <c r="O41" s="41">
        <f>+'[10]UPV-102'!$P$20</f>
        <v>95250000</v>
      </c>
      <c r="P41" s="42">
        <v>183</v>
      </c>
      <c r="Q41" s="38"/>
      <c r="R41" s="38"/>
    </row>
    <row r="42" spans="1:18" ht="39.950000000000003" customHeight="1" x14ac:dyDescent="0.25">
      <c r="A42" t="s">
        <v>527</v>
      </c>
      <c r="B42" t="str">
        <f t="shared" si="1"/>
        <v>GOB24101</v>
      </c>
      <c r="C42">
        <v>24</v>
      </c>
      <c r="D42" s="83">
        <v>2012170010101</v>
      </c>
      <c r="E42" s="85" t="s">
        <v>73</v>
      </c>
      <c r="F42" s="81" t="s">
        <v>74</v>
      </c>
      <c r="G42" s="187"/>
      <c r="H42" s="77" t="e">
        <f>SUMIF(#REF!,B42,#REF!)</f>
        <v>#REF!</v>
      </c>
      <c r="I42" s="77" t="e">
        <f>SUMIF(#REF!,B42,#REF!)</f>
        <v>#REF!</v>
      </c>
      <c r="J42" s="77" t="e">
        <f>SUMIF(#REF!,B42,#REF!)</f>
        <v>#REF!</v>
      </c>
      <c r="K42" s="47" t="e">
        <f t="shared" si="3"/>
        <v>#REF!</v>
      </c>
      <c r="L42" s="35"/>
      <c r="M42" s="35" t="s">
        <v>350</v>
      </c>
      <c r="N42" s="37" t="s">
        <v>351</v>
      </c>
      <c r="O42" s="41">
        <f>+'[10]Prote Com vulner 101 '!$P$18</f>
        <v>255000000</v>
      </c>
      <c r="P42" s="42">
        <v>55</v>
      </c>
      <c r="Q42" s="38"/>
      <c r="R42" s="38"/>
    </row>
    <row r="43" spans="1:18" ht="39.950000000000003" customHeight="1" x14ac:dyDescent="0.25">
      <c r="A43" t="s">
        <v>527</v>
      </c>
      <c r="B43" t="str">
        <f t="shared" si="1"/>
        <v>GOB24098</v>
      </c>
      <c r="C43">
        <v>24</v>
      </c>
      <c r="D43" s="4">
        <v>2012170010098</v>
      </c>
      <c r="E43" s="5" t="s">
        <v>75</v>
      </c>
      <c r="F43" s="82" t="s">
        <v>76</v>
      </c>
      <c r="G43" s="187"/>
      <c r="H43" s="77" t="e">
        <f>SUMIF(#REF!,B43,#REF!)</f>
        <v>#REF!</v>
      </c>
      <c r="I43" s="77" t="e">
        <f>SUMIF(#REF!,B43,#REF!)</f>
        <v>#REF!</v>
      </c>
      <c r="J43" s="77" t="e">
        <f>SUMIF(#REF!,B43,#REF!)</f>
        <v>#REF!</v>
      </c>
      <c r="K43" s="47" t="e">
        <f t="shared" si="3"/>
        <v>#REF!</v>
      </c>
      <c r="L43" s="35"/>
      <c r="M43" s="35" t="s">
        <v>352</v>
      </c>
      <c r="N43" s="37" t="s">
        <v>353</v>
      </c>
      <c r="O43" s="41">
        <f>+'[10]Abuso sexual 98 '!$P$13</f>
        <v>10000000</v>
      </c>
      <c r="P43" s="42">
        <v>21</v>
      </c>
      <c r="Q43" s="38"/>
      <c r="R43" s="38"/>
    </row>
    <row r="44" spans="1:18" ht="39.950000000000003" customHeight="1" x14ac:dyDescent="0.25">
      <c r="A44" t="s">
        <v>527</v>
      </c>
      <c r="B44" t="str">
        <f t="shared" si="1"/>
        <v>GOB24147</v>
      </c>
      <c r="C44">
        <v>24</v>
      </c>
      <c r="D44" s="83">
        <v>2012170010147</v>
      </c>
      <c r="E44" s="85" t="s">
        <v>77</v>
      </c>
      <c r="F44" s="81" t="s">
        <v>78</v>
      </c>
      <c r="G44" s="187"/>
      <c r="H44" s="77" t="e">
        <f>SUMIF(#REF!,B44,#REF!)</f>
        <v>#REF!</v>
      </c>
      <c r="I44" s="77" t="e">
        <f>SUMIF(#REF!,B44,#REF!)</f>
        <v>#REF!</v>
      </c>
      <c r="J44" s="77" t="e">
        <f>SUMIF(#REF!,B44,#REF!)</f>
        <v>#REF!</v>
      </c>
      <c r="K44" s="47" t="e">
        <f t="shared" si="3"/>
        <v>#REF!</v>
      </c>
      <c r="L44" s="35"/>
      <c r="M44" s="35" t="s">
        <v>359</v>
      </c>
      <c r="N44" s="37" t="s">
        <v>360</v>
      </c>
      <c r="O44" s="41">
        <f>+'[10]violencia intrafamiliar 147'!$P$12</f>
        <v>20000000</v>
      </c>
      <c r="P44" s="42">
        <v>1364</v>
      </c>
      <c r="Q44" s="38"/>
      <c r="R44" s="38"/>
    </row>
    <row r="45" spans="1:18" ht="39.950000000000003" customHeight="1" x14ac:dyDescent="0.25">
      <c r="A45" t="s">
        <v>527</v>
      </c>
      <c r="B45" t="str">
        <f t="shared" si="1"/>
        <v>GOB24103</v>
      </c>
      <c r="C45">
        <v>24</v>
      </c>
      <c r="D45" s="83">
        <v>2012170010103</v>
      </c>
      <c r="E45" s="85" t="s">
        <v>79</v>
      </c>
      <c r="F45" s="81" t="s">
        <v>80</v>
      </c>
      <c r="G45" s="187"/>
      <c r="H45" s="77" t="e">
        <f>SUMIF(#REF!,B45,#REF!)</f>
        <v>#REF!</v>
      </c>
      <c r="I45" s="77" t="e">
        <f>SUMIF(#REF!,B45,#REF!)</f>
        <v>#REF!</v>
      </c>
      <c r="J45" s="77" t="e">
        <f>SUMIF(#REF!,B45,#REF!)</f>
        <v>#REF!</v>
      </c>
      <c r="K45" s="47" t="e">
        <f t="shared" si="3"/>
        <v>#REF!</v>
      </c>
      <c r="L45" s="35"/>
      <c r="M45" s="35" t="s">
        <v>354</v>
      </c>
      <c r="N45" s="37" t="s">
        <v>355</v>
      </c>
      <c r="O45" s="41">
        <f>+'[10]victimas 103 '!$P$15</f>
        <v>37500000</v>
      </c>
      <c r="P45" s="42">
        <v>100</v>
      </c>
      <c r="Q45" s="38"/>
      <c r="R45" s="38"/>
    </row>
    <row r="46" spans="1:18" ht="39.950000000000003" customHeight="1" x14ac:dyDescent="0.25">
      <c r="A46" t="s">
        <v>527</v>
      </c>
      <c r="B46" t="str">
        <f t="shared" si="1"/>
        <v>GOB24097</v>
      </c>
      <c r="C46">
        <v>24</v>
      </c>
      <c r="D46" s="83">
        <v>2012170010097</v>
      </c>
      <c r="E46" s="85" t="s">
        <v>81</v>
      </c>
      <c r="F46" s="81" t="s">
        <v>82</v>
      </c>
      <c r="G46" s="187"/>
      <c r="H46" s="77" t="e">
        <f>SUMIF(#REF!,B46,#REF!)</f>
        <v>#REF!</v>
      </c>
      <c r="I46" s="77" t="e">
        <f>SUMIF(#REF!,B46,#REF!)</f>
        <v>#REF!</v>
      </c>
      <c r="J46" s="77" t="e">
        <f>SUMIF(#REF!,B46,#REF!)</f>
        <v>#REF!</v>
      </c>
      <c r="K46" s="47" t="e">
        <f t="shared" si="3"/>
        <v>#REF!</v>
      </c>
      <c r="L46" s="35"/>
      <c r="M46" s="35" t="s">
        <v>356</v>
      </c>
      <c r="N46" s="37" t="s">
        <v>357</v>
      </c>
      <c r="O46" s="41">
        <f>+'[10]Org seguridad final 97'!$P$47</f>
        <v>714425522.93499994</v>
      </c>
      <c r="P46" s="42">
        <v>337</v>
      </c>
      <c r="Q46" s="38"/>
      <c r="R46" s="38"/>
    </row>
    <row r="47" spans="1:18" ht="39.950000000000003" customHeight="1" x14ac:dyDescent="0.25">
      <c r="A47" t="s">
        <v>527</v>
      </c>
      <c r="B47" t="str">
        <f t="shared" si="1"/>
        <v>GOB24100</v>
      </c>
      <c r="C47">
        <v>24</v>
      </c>
      <c r="D47" s="4">
        <v>2012170010100</v>
      </c>
      <c r="E47" s="5" t="s">
        <v>83</v>
      </c>
      <c r="F47" s="82" t="s">
        <v>84</v>
      </c>
      <c r="G47" s="187"/>
      <c r="H47" s="77" t="e">
        <f>SUMIF(#REF!,B47,#REF!)</f>
        <v>#REF!</v>
      </c>
      <c r="I47" s="77" t="e">
        <f>SUMIF(#REF!,B47,#REF!)</f>
        <v>#REF!</v>
      </c>
      <c r="J47" s="77" t="e">
        <f>SUMIF(#REF!,B47,#REF!)</f>
        <v>#REF!</v>
      </c>
      <c r="K47" s="47">
        <v>0</v>
      </c>
      <c r="L47" s="35"/>
      <c r="M47" s="36" t="s">
        <v>358</v>
      </c>
      <c r="N47" s="37" t="s">
        <v>498</v>
      </c>
      <c r="O47" s="41">
        <f>+'[10]CONSEJO PAZ 100'!$P$12</f>
        <v>6250000</v>
      </c>
      <c r="P47" s="42" t="e">
        <f>IF(M47=#REF!,#REF!,"OJO")</f>
        <v>#REF!</v>
      </c>
      <c r="Q47" s="38"/>
      <c r="R47" s="38"/>
    </row>
    <row r="48" spans="1:18" ht="39.950000000000003" customHeight="1" x14ac:dyDescent="0.25">
      <c r="A48" t="s">
        <v>527</v>
      </c>
      <c r="B48" t="str">
        <f t="shared" si="1"/>
        <v>GOB24104</v>
      </c>
      <c r="C48">
        <v>24</v>
      </c>
      <c r="D48" s="4">
        <v>2012170010104</v>
      </c>
      <c r="E48" s="5" t="s">
        <v>85</v>
      </c>
      <c r="F48" s="82" t="s">
        <v>86</v>
      </c>
      <c r="G48" s="187"/>
      <c r="H48" s="77" t="e">
        <f>SUMIF(#REF!,B48,#REF!)</f>
        <v>#REF!</v>
      </c>
      <c r="I48" s="77" t="e">
        <f>SUMIF(#REF!,B48,#REF!)</f>
        <v>#REF!</v>
      </c>
      <c r="J48" s="77" t="e">
        <f>SUMIF(#REF!,B48,#REF!)</f>
        <v>#REF!</v>
      </c>
      <c r="K48" s="47" t="e">
        <f t="shared" si="3"/>
        <v>#REF!</v>
      </c>
      <c r="L48" s="35"/>
      <c r="M48" s="36" t="s">
        <v>358</v>
      </c>
      <c r="N48" s="37" t="s">
        <v>498</v>
      </c>
      <c r="O48" s="41">
        <f>+'[10]Resocialización 104'!$P$20</f>
        <v>48750000</v>
      </c>
      <c r="P48" s="42" t="e">
        <f>IF(M48=#REF!,#REF!,"OJO")</f>
        <v>#REF!</v>
      </c>
      <c r="Q48" s="38"/>
      <c r="R48" s="38"/>
    </row>
    <row r="49" spans="1:18" ht="39.950000000000003" customHeight="1" x14ac:dyDescent="0.25">
      <c r="A49" t="s">
        <v>528</v>
      </c>
      <c r="B49" t="str">
        <f t="shared" si="1"/>
        <v>HAC25133</v>
      </c>
      <c r="C49">
        <v>25</v>
      </c>
      <c r="D49" s="31" t="s">
        <v>87</v>
      </c>
      <c r="E49" s="32" t="s">
        <v>88</v>
      </c>
      <c r="F49" s="96" t="s">
        <v>89</v>
      </c>
      <c r="G49" s="116" t="s">
        <v>90</v>
      </c>
      <c r="H49" s="77" t="e">
        <f>SUMIF(#REF!,B49,#REF!)</f>
        <v>#REF!</v>
      </c>
      <c r="I49" s="77" t="e">
        <f>SUMIF(#REF!,B49,#REF!)</f>
        <v>#REF!</v>
      </c>
      <c r="J49" s="77" t="e">
        <f>SUMIF(#REF!,B49,#REF!)</f>
        <v>#REF!</v>
      </c>
      <c r="K49" s="26" t="e">
        <f>+J49/I49</f>
        <v>#REF!</v>
      </c>
      <c r="L49" s="38"/>
      <c r="M49" s="35">
        <v>0</v>
      </c>
      <c r="N49" s="37">
        <v>0</v>
      </c>
      <c r="O49" s="46">
        <f>+'[11]133'!$P$36</f>
        <v>2184617932</v>
      </c>
      <c r="P49" s="42" t="str">
        <f>IF(M49=[12]Hoja1!$G$297,[12]Hoja1!$E$297,"OJO")</f>
        <v>OJO</v>
      </c>
      <c r="Q49" s="38"/>
      <c r="R49" s="38"/>
    </row>
    <row r="50" spans="1:18" ht="54" customHeight="1" x14ac:dyDescent="0.25">
      <c r="A50" t="s">
        <v>529</v>
      </c>
      <c r="B50" t="str">
        <f t="shared" si="1"/>
        <v>OPP26085</v>
      </c>
      <c r="C50" s="23">
        <v>26</v>
      </c>
      <c r="D50" s="83">
        <v>2012170010085</v>
      </c>
      <c r="E50" s="32" t="s">
        <v>91</v>
      </c>
      <c r="F50" s="81" t="s">
        <v>92</v>
      </c>
      <c r="G50" s="185" t="s">
        <v>93</v>
      </c>
      <c r="H50" s="77" t="e">
        <f>SUMIF(#REF!,B50,#REF!)</f>
        <v>#REF!</v>
      </c>
      <c r="I50" s="77" t="e">
        <f>SUMIF(#REF!,B50,#REF!)</f>
        <v>#REF!</v>
      </c>
      <c r="J50" s="77" t="e">
        <f>SUMIF(#REF!,B50,#REF!)</f>
        <v>#REF!</v>
      </c>
      <c r="K50" s="26">
        <v>0</v>
      </c>
      <c r="L50" s="35"/>
      <c r="M50" s="44" t="s">
        <v>361</v>
      </c>
      <c r="N50" s="37" t="s">
        <v>362</v>
      </c>
      <c r="O50" s="39">
        <f>+'[13]085(2)'!$P$12</f>
        <v>30000000</v>
      </c>
      <c r="P50" s="42">
        <f>IF(M50=[12]Hoja1!$G$297,[12]Hoja1!$E$297,"OJO")</f>
        <v>1</v>
      </c>
      <c r="Q50" s="38"/>
      <c r="R50" s="38"/>
    </row>
    <row r="51" spans="1:18" ht="39.950000000000003" customHeight="1" x14ac:dyDescent="0.25">
      <c r="A51" t="s">
        <v>529</v>
      </c>
      <c r="B51" t="str">
        <f t="shared" si="1"/>
        <v>OPP26037</v>
      </c>
      <c r="C51">
        <v>26</v>
      </c>
      <c r="D51" s="83">
        <v>2012170010037</v>
      </c>
      <c r="E51" s="85" t="s">
        <v>94</v>
      </c>
      <c r="F51" s="81" t="s">
        <v>95</v>
      </c>
      <c r="G51" s="186"/>
      <c r="H51" s="77" t="e">
        <f>SUMIF(#REF!,B51,#REF!)</f>
        <v>#REF!</v>
      </c>
      <c r="I51" s="77" t="e">
        <f>SUMIF(#REF!,B51,#REF!)</f>
        <v>#REF!</v>
      </c>
      <c r="J51" s="77" t="e">
        <f>SUMIF(#REF!,B51,#REF!)</f>
        <v>#REF!</v>
      </c>
      <c r="K51" s="26" t="e">
        <f t="shared" ref="K51:K93" si="4">+J51/I51</f>
        <v>#REF!</v>
      </c>
      <c r="L51" s="35"/>
      <c r="M51" s="43" t="s">
        <v>363</v>
      </c>
      <c r="N51" s="37" t="s">
        <v>364</v>
      </c>
      <c r="O51" s="39">
        <f>+'[13]037(2)'!$P$24</f>
        <v>160000000</v>
      </c>
      <c r="P51" s="39">
        <f>IF(M51=[12]Hoja1!$G$289,[12]Hoja1!$E$289,"OJO")</f>
        <v>0</v>
      </c>
      <c r="Q51" s="38"/>
      <c r="R51" s="38"/>
    </row>
    <row r="52" spans="1:18" ht="39.950000000000003" customHeight="1" x14ac:dyDescent="0.25">
      <c r="A52" t="s">
        <v>529</v>
      </c>
      <c r="B52" t="str">
        <f t="shared" si="1"/>
        <v>OPP26009</v>
      </c>
      <c r="C52">
        <v>26</v>
      </c>
      <c r="D52" s="83">
        <v>2012170010009</v>
      </c>
      <c r="E52" s="85" t="s">
        <v>96</v>
      </c>
      <c r="F52" s="81" t="s">
        <v>11</v>
      </c>
      <c r="G52" s="186"/>
      <c r="H52" s="77" t="e">
        <f>SUMIF(#REF!,B52,#REF!)</f>
        <v>#REF!</v>
      </c>
      <c r="I52" s="77" t="e">
        <f>SUMIF(#REF!,B52,#REF!)</f>
        <v>#REF!</v>
      </c>
      <c r="J52" s="77" t="e">
        <f>SUMIF(#REF!,B52,#REF!)</f>
        <v>#REF!</v>
      </c>
      <c r="K52" s="26" t="e">
        <f t="shared" si="4"/>
        <v>#REF!</v>
      </c>
      <c r="L52" s="35"/>
      <c r="M52" s="43" t="s">
        <v>292</v>
      </c>
      <c r="N52" s="37" t="s">
        <v>293</v>
      </c>
      <c r="O52" s="40"/>
      <c r="P52" s="39">
        <f>IF(M52=[12]Hoja1!$G$577,[12]Hoja1!$E$577,"OJO")</f>
        <v>95</v>
      </c>
      <c r="Q52" s="38"/>
      <c r="R52" s="38"/>
    </row>
    <row r="53" spans="1:18" ht="39.950000000000003" customHeight="1" x14ac:dyDescent="0.25">
      <c r="A53" t="s">
        <v>529</v>
      </c>
      <c r="B53" t="str">
        <f t="shared" si="1"/>
        <v>OPP26104</v>
      </c>
      <c r="C53">
        <v>26</v>
      </c>
      <c r="D53" s="83">
        <v>2012170010104</v>
      </c>
      <c r="E53" s="85">
        <v>104</v>
      </c>
      <c r="F53" s="100" t="s">
        <v>546</v>
      </c>
      <c r="G53" s="186"/>
      <c r="H53" s="77" t="e">
        <f>SUMIF(#REF!,B53,#REF!)</f>
        <v>#REF!</v>
      </c>
      <c r="I53" s="77" t="e">
        <f>SUMIF(#REF!,B53,#REF!)</f>
        <v>#REF!</v>
      </c>
      <c r="J53" s="77" t="e">
        <f>SUMIF(#REF!,B53,#REF!)</f>
        <v>#REF!</v>
      </c>
      <c r="K53" s="26" t="s">
        <v>544</v>
      </c>
      <c r="L53" s="35"/>
      <c r="M53" s="43" t="s">
        <v>342</v>
      </c>
      <c r="N53" s="37" t="s">
        <v>343</v>
      </c>
      <c r="O53" s="39">
        <f>+'[13]131(2)'!$P$62</f>
        <v>0</v>
      </c>
      <c r="P53" s="39">
        <f>IF(M53=[12]Hoja1!$G$655,[12]Hoja1!$E$655,"OJO")</f>
        <v>1</v>
      </c>
      <c r="Q53" s="38"/>
      <c r="R53" s="38"/>
    </row>
    <row r="54" spans="1:18" ht="39.950000000000003" customHeight="1" x14ac:dyDescent="0.25">
      <c r="A54" t="s">
        <v>529</v>
      </c>
      <c r="B54" t="str">
        <f t="shared" si="1"/>
        <v>OPP26007</v>
      </c>
      <c r="C54">
        <v>26</v>
      </c>
      <c r="D54" s="4">
        <v>2012170010007</v>
      </c>
      <c r="E54" s="5" t="s">
        <v>99</v>
      </c>
      <c r="F54" s="82" t="s">
        <v>100</v>
      </c>
      <c r="G54" s="186"/>
      <c r="H54" s="77" t="e">
        <f>SUMIF(#REF!,B54,#REF!)</f>
        <v>#REF!</v>
      </c>
      <c r="I54" s="77" t="e">
        <f>SUMIF(#REF!,B54,#REF!)</f>
        <v>#REF!</v>
      </c>
      <c r="J54" s="77" t="e">
        <f>SUMIF(#REF!,B54,#REF!)</f>
        <v>#REF!</v>
      </c>
      <c r="K54" s="26" t="e">
        <f t="shared" si="4"/>
        <v>#REF!</v>
      </c>
      <c r="L54" s="35"/>
      <c r="M54" s="43" t="s">
        <v>365</v>
      </c>
      <c r="N54" s="37" t="s">
        <v>366</v>
      </c>
      <c r="O54" s="39">
        <f>+'[13]007(2)'!$P$19</f>
        <v>262500000</v>
      </c>
      <c r="P54" s="39">
        <f>IF(M54=[12]Hoja1!$G$293,[12]Hoja1!$E$293,"OJO")</f>
        <v>0</v>
      </c>
      <c r="Q54" s="38"/>
      <c r="R54" s="38"/>
    </row>
    <row r="55" spans="1:18" ht="39.950000000000003" customHeight="1" x14ac:dyDescent="0.25">
      <c r="A55" t="s">
        <v>529</v>
      </c>
      <c r="B55" t="str">
        <f t="shared" si="1"/>
        <v>OPP26137</v>
      </c>
      <c r="C55">
        <v>26</v>
      </c>
      <c r="D55" s="4">
        <v>2012170010137</v>
      </c>
      <c r="E55" s="5" t="s">
        <v>101</v>
      </c>
      <c r="F55" s="82" t="s">
        <v>102</v>
      </c>
      <c r="G55" s="186"/>
      <c r="H55" s="77" t="e">
        <f>SUMIF(#REF!,B55,#REF!)</f>
        <v>#REF!</v>
      </c>
      <c r="I55" s="77" t="e">
        <f>SUMIF(#REF!,B55,#REF!)</f>
        <v>#REF!</v>
      </c>
      <c r="J55" s="77" t="e">
        <f>SUMIF(#REF!,B55,#REF!)</f>
        <v>#REF!</v>
      </c>
      <c r="K55" s="26">
        <v>0</v>
      </c>
      <c r="L55" s="35"/>
      <c r="M55" s="43" t="s">
        <v>367</v>
      </c>
      <c r="N55" s="37" t="s">
        <v>368</v>
      </c>
      <c r="O55" s="40"/>
      <c r="P55" s="39">
        <f>IF(M55=[12]Hoja1!$G$286,[12]Hoja1!$E$286,"OJO")</f>
        <v>1</v>
      </c>
      <c r="Q55" s="38"/>
      <c r="R55" s="38"/>
    </row>
    <row r="56" spans="1:18" ht="39.950000000000003" customHeight="1" x14ac:dyDescent="0.25">
      <c r="A56" t="s">
        <v>529</v>
      </c>
      <c r="B56" t="str">
        <f t="shared" si="1"/>
        <v>OPP26134</v>
      </c>
      <c r="C56">
        <v>26</v>
      </c>
      <c r="D56" s="83">
        <v>2012170010134</v>
      </c>
      <c r="E56" s="85" t="s">
        <v>103</v>
      </c>
      <c r="F56" s="81" t="s">
        <v>104</v>
      </c>
      <c r="G56" s="186"/>
      <c r="H56" s="77" t="e">
        <f>SUMIF(#REF!,B56,#REF!)</f>
        <v>#REF!</v>
      </c>
      <c r="I56" s="77" t="e">
        <f>SUMIF(#REF!,B56,#REF!)</f>
        <v>#REF!</v>
      </c>
      <c r="J56" s="77" t="e">
        <f>SUMIF(#REF!,B56,#REF!)</f>
        <v>#REF!</v>
      </c>
      <c r="K56" s="26" t="e">
        <f t="shared" si="4"/>
        <v>#REF!</v>
      </c>
      <c r="L56" s="35"/>
      <c r="M56" s="43" t="s">
        <v>369</v>
      </c>
      <c r="N56" s="37" t="s">
        <v>370</v>
      </c>
      <c r="O56" s="39">
        <f>+'[13]134(2)'!$Q$18</f>
        <v>375000000</v>
      </c>
      <c r="P56" s="39">
        <f>IF(M56=[12]Hoja1!$G$143,[12]Hoja1!$E$143,"OJO")</f>
        <v>1384</v>
      </c>
      <c r="Q56" s="38"/>
      <c r="R56" s="38"/>
    </row>
    <row r="57" spans="1:18" ht="39.950000000000003" customHeight="1" x14ac:dyDescent="0.25">
      <c r="A57" t="s">
        <v>529</v>
      </c>
      <c r="B57" t="str">
        <f t="shared" si="1"/>
        <v>OPP26001</v>
      </c>
      <c r="C57">
        <v>26</v>
      </c>
      <c r="D57" s="4">
        <v>2012170010001</v>
      </c>
      <c r="E57" s="5" t="s">
        <v>105</v>
      </c>
      <c r="F57" s="82" t="s">
        <v>106</v>
      </c>
      <c r="G57" s="186"/>
      <c r="H57" s="77" t="e">
        <f>SUMIF(#REF!,B57,#REF!)</f>
        <v>#REF!</v>
      </c>
      <c r="I57" s="77" t="e">
        <f>SUMIF(#REF!,B57,#REF!)</f>
        <v>#REF!</v>
      </c>
      <c r="J57" s="77" t="e">
        <f>SUMIF(#REF!,B57,#REF!)</f>
        <v>#REF!</v>
      </c>
      <c r="K57" s="26" t="e">
        <f t="shared" si="4"/>
        <v>#REF!</v>
      </c>
      <c r="L57" s="35"/>
      <c r="M57" s="43" t="s">
        <v>371</v>
      </c>
      <c r="N57" s="37" t="s">
        <v>372</v>
      </c>
      <c r="O57" s="39">
        <f>+'[13]001'!$P$63</f>
        <v>50000000</v>
      </c>
      <c r="P57" s="39">
        <f>IF(M57=[12]Hoja1!$G$298,[12]Hoja1!$E$298,"OJO")</f>
        <v>2020</v>
      </c>
      <c r="Q57" s="38"/>
      <c r="R57" s="38"/>
    </row>
    <row r="58" spans="1:18" ht="39.950000000000003" customHeight="1" x14ac:dyDescent="0.25">
      <c r="A58" t="s">
        <v>529</v>
      </c>
      <c r="B58" t="str">
        <f t="shared" si="1"/>
        <v>OPP26002</v>
      </c>
      <c r="C58">
        <v>26</v>
      </c>
      <c r="D58" s="4">
        <v>2012170010002</v>
      </c>
      <c r="E58" s="5" t="s">
        <v>107</v>
      </c>
      <c r="F58" s="82" t="s">
        <v>108</v>
      </c>
      <c r="G58" s="186"/>
      <c r="H58" s="77" t="e">
        <f>SUMIF(#REF!,B58,#REF!)</f>
        <v>#REF!</v>
      </c>
      <c r="I58" s="77" t="e">
        <f>SUMIF(#REF!,B58,#REF!)</f>
        <v>#REF!</v>
      </c>
      <c r="J58" s="77" t="e">
        <f>SUMIF(#REF!,B58,#REF!)</f>
        <v>#REF!</v>
      </c>
      <c r="K58" s="26" t="e">
        <f t="shared" si="4"/>
        <v>#REF!</v>
      </c>
      <c r="L58" s="35"/>
      <c r="M58" s="43" t="s">
        <v>371</v>
      </c>
      <c r="N58" s="37" t="s">
        <v>372</v>
      </c>
      <c r="O58" s="39">
        <f>+'[13]002'!$P$63</f>
        <v>15166718</v>
      </c>
      <c r="P58" s="39">
        <f>IF(M58=[12]Hoja1!$G$298,[12]Hoja1!$E$298,"OJO")</f>
        <v>2020</v>
      </c>
      <c r="Q58" s="38"/>
      <c r="R58" s="38"/>
    </row>
    <row r="59" spans="1:18" ht="39.950000000000003" customHeight="1" x14ac:dyDescent="0.25">
      <c r="A59" t="s">
        <v>529</v>
      </c>
      <c r="B59" t="str">
        <f t="shared" si="1"/>
        <v>OPP26004</v>
      </c>
      <c r="C59">
        <v>26</v>
      </c>
      <c r="D59" s="4">
        <v>2012170010004</v>
      </c>
      <c r="E59" s="5" t="s">
        <v>109</v>
      </c>
      <c r="F59" s="82" t="s">
        <v>110</v>
      </c>
      <c r="G59" s="186"/>
      <c r="H59" s="77" t="e">
        <f>SUMIF(#REF!,B59,#REF!)</f>
        <v>#REF!</v>
      </c>
      <c r="I59" s="77" t="e">
        <f>SUMIF(#REF!,B59,#REF!)</f>
        <v>#REF!</v>
      </c>
      <c r="J59" s="77" t="e">
        <f>SUMIF(#REF!,B59,#REF!)</f>
        <v>#REF!</v>
      </c>
      <c r="K59" s="26" t="e">
        <f t="shared" si="4"/>
        <v>#REF!</v>
      </c>
      <c r="L59" s="35"/>
      <c r="M59" s="43" t="s">
        <v>375</v>
      </c>
      <c r="N59" s="37" t="s">
        <v>376</v>
      </c>
      <c r="O59" s="39">
        <f>+'[13]004'!$P$62</f>
        <v>0</v>
      </c>
      <c r="P59" s="39">
        <f>IF(M59=[12]Hoja1!$G$428,[12]Hoja1!$E$428,"OJO")</f>
        <v>1</v>
      </c>
      <c r="Q59" s="38"/>
      <c r="R59" s="38"/>
    </row>
    <row r="60" spans="1:18" ht="39.950000000000003" customHeight="1" x14ac:dyDescent="0.25">
      <c r="A60" t="s">
        <v>529</v>
      </c>
      <c r="B60" t="str">
        <f t="shared" si="1"/>
        <v>OPP26006</v>
      </c>
      <c r="C60">
        <v>26</v>
      </c>
      <c r="D60" s="4">
        <v>2012170010006</v>
      </c>
      <c r="E60" s="5" t="s">
        <v>111</v>
      </c>
      <c r="F60" s="82" t="s">
        <v>112</v>
      </c>
      <c r="G60" s="186"/>
      <c r="H60" s="77" t="e">
        <f>SUMIF(#REF!,B60,#REF!)</f>
        <v>#REF!</v>
      </c>
      <c r="I60" s="77" t="e">
        <f>SUMIF(#REF!,B60,#REF!)</f>
        <v>#REF!</v>
      </c>
      <c r="J60" s="77" t="e">
        <f>SUMIF(#REF!,B60,#REF!)</f>
        <v>#REF!</v>
      </c>
      <c r="K60" s="26" t="e">
        <f t="shared" si="4"/>
        <v>#REF!</v>
      </c>
      <c r="L60" s="35"/>
      <c r="M60" s="43" t="s">
        <v>377</v>
      </c>
      <c r="N60" s="37" t="s">
        <v>378</v>
      </c>
      <c r="O60" s="39">
        <f>+'[13]006'!$P$62</f>
        <v>14130000000</v>
      </c>
      <c r="P60" s="39">
        <f>IF(M60=[12]Hoja1!$G$388,[12]Hoja1!$E$388,"OJO")</f>
        <v>50</v>
      </c>
      <c r="Q60" s="38"/>
      <c r="R60" s="38"/>
    </row>
    <row r="61" spans="1:18" ht="39.950000000000003" customHeight="1" x14ac:dyDescent="0.25">
      <c r="A61" t="s">
        <v>529</v>
      </c>
      <c r="B61" t="str">
        <f t="shared" si="1"/>
        <v>OPP26005</v>
      </c>
      <c r="C61">
        <v>26</v>
      </c>
      <c r="D61" s="4">
        <v>2012170010005</v>
      </c>
      <c r="E61" s="5" t="s">
        <v>113</v>
      </c>
      <c r="F61" s="82" t="s">
        <v>114</v>
      </c>
      <c r="G61" s="186"/>
      <c r="H61" s="77" t="e">
        <f>SUMIF(#REF!,B61,#REF!)</f>
        <v>#REF!</v>
      </c>
      <c r="I61" s="77" t="e">
        <f>SUMIF(#REF!,B61,#REF!)</f>
        <v>#REF!</v>
      </c>
      <c r="J61" s="77" t="e">
        <f>SUMIF(#REF!,B61,#REF!)</f>
        <v>#REF!</v>
      </c>
      <c r="K61" s="26" t="e">
        <f t="shared" si="4"/>
        <v>#REF!</v>
      </c>
      <c r="L61" s="35"/>
      <c r="M61" s="43" t="s">
        <v>379</v>
      </c>
      <c r="N61" s="37" t="s">
        <v>380</v>
      </c>
      <c r="O61" s="39">
        <f>+'[13]005'!$P$62</f>
        <v>5332000000</v>
      </c>
      <c r="P61" s="39">
        <f>IF(M61=[12]Hoja1!$G$420,[12]Hoja1!$E$420,"OJO")</f>
        <v>9</v>
      </c>
      <c r="Q61" s="38"/>
      <c r="R61" s="38"/>
    </row>
    <row r="62" spans="1:18" ht="39.950000000000003" customHeight="1" x14ac:dyDescent="0.25">
      <c r="A62" t="s">
        <v>529</v>
      </c>
      <c r="B62" t="str">
        <f t="shared" si="1"/>
        <v>OPP26003</v>
      </c>
      <c r="C62">
        <v>26</v>
      </c>
      <c r="D62" s="4">
        <v>2012170010003</v>
      </c>
      <c r="E62" s="5" t="s">
        <v>115</v>
      </c>
      <c r="F62" s="82" t="s">
        <v>116</v>
      </c>
      <c r="G62" s="186"/>
      <c r="H62" s="77" t="e">
        <f>SUMIF(#REF!,B62,#REF!)</f>
        <v>#REF!</v>
      </c>
      <c r="I62" s="77" t="e">
        <f>SUMIF(#REF!,B62,#REF!)</f>
        <v>#REF!</v>
      </c>
      <c r="J62" s="77" t="e">
        <f>SUMIF(#REF!,B62,#REF!)</f>
        <v>#REF!</v>
      </c>
      <c r="K62" s="26" t="e">
        <f t="shared" si="4"/>
        <v>#REF!</v>
      </c>
      <c r="L62" s="35"/>
      <c r="M62" s="43" t="s">
        <v>381</v>
      </c>
      <c r="N62" s="37" t="s">
        <v>382</v>
      </c>
      <c r="O62" s="39">
        <f>+'[13]003'!$P$18</f>
        <v>225000000</v>
      </c>
      <c r="P62" s="39">
        <f>IF(M62=[12]Hoja1!$G$304,[12]Hoja1!$E$304,"OJO")</f>
        <v>0</v>
      </c>
      <c r="Q62" s="38"/>
      <c r="R62" s="38"/>
    </row>
    <row r="63" spans="1:18" ht="39.950000000000003" customHeight="1" x14ac:dyDescent="0.25">
      <c r="A63" t="s">
        <v>529</v>
      </c>
      <c r="B63" t="str">
        <f t="shared" si="1"/>
        <v>OPP26010</v>
      </c>
      <c r="C63">
        <v>26</v>
      </c>
      <c r="D63" s="4">
        <v>2012170010010</v>
      </c>
      <c r="E63" s="5" t="s">
        <v>117</v>
      </c>
      <c r="F63" s="82" t="s">
        <v>118</v>
      </c>
      <c r="G63" s="186"/>
      <c r="H63" s="77" t="e">
        <f>SUMIF(#REF!,B63,#REF!)</f>
        <v>#REF!</v>
      </c>
      <c r="I63" s="77" t="e">
        <f>SUMIF(#REF!,B63,#REF!)</f>
        <v>#REF!</v>
      </c>
      <c r="J63" s="77" t="e">
        <f>SUMIF(#REF!,B63,#REF!)</f>
        <v>#REF!</v>
      </c>
      <c r="K63" s="26" t="e">
        <f t="shared" si="4"/>
        <v>#REF!</v>
      </c>
      <c r="L63" s="35"/>
      <c r="M63" s="43" t="s">
        <v>383</v>
      </c>
      <c r="N63" s="37" t="s">
        <v>384</v>
      </c>
      <c r="O63" s="39">
        <f>+'[13]010'!$Q$18</f>
        <v>495000000</v>
      </c>
      <c r="P63" s="39">
        <f>IF(M63=[12]Hoja1!$G$307,[12]Hoja1!$E$307,"OJO")</f>
        <v>0</v>
      </c>
      <c r="Q63" s="38"/>
      <c r="R63" s="38"/>
    </row>
    <row r="64" spans="1:18" ht="39.950000000000003" customHeight="1" x14ac:dyDescent="0.25">
      <c r="A64" t="s">
        <v>529</v>
      </c>
      <c r="B64" t="str">
        <f t="shared" ref="B64" si="5">CONCATENATE(A64,C64,E64)</f>
        <v>OPP26144</v>
      </c>
      <c r="C64">
        <v>26</v>
      </c>
      <c r="D64" s="4">
        <v>2012170010010</v>
      </c>
      <c r="E64" s="5">
        <v>144</v>
      </c>
      <c r="F64" s="101" t="s">
        <v>547</v>
      </c>
      <c r="G64" s="186"/>
      <c r="H64" s="98" t="e">
        <f>SUMIF(#REF!,B64,#REF!)</f>
        <v>#REF!</v>
      </c>
      <c r="I64" s="98" t="e">
        <f>SUMIF(#REF!,B64,#REF!)</f>
        <v>#REF!</v>
      </c>
      <c r="J64" s="98" t="e">
        <f>SUMIF(#REF!,B64,#REF!)</f>
        <v>#REF!</v>
      </c>
      <c r="K64" s="26" t="e">
        <f t="shared" ref="K64" si="6">+J64/I64</f>
        <v>#REF!</v>
      </c>
      <c r="L64" s="35"/>
      <c r="M64" s="43" t="s">
        <v>383</v>
      </c>
      <c r="N64" s="37" t="s">
        <v>384</v>
      </c>
      <c r="O64" s="39">
        <f>+'[13]010'!$Q$18</f>
        <v>495000000</v>
      </c>
      <c r="P64" s="39">
        <f>IF(M64=[12]Hoja1!$G$307,[12]Hoja1!$E$307,"OJO")</f>
        <v>0</v>
      </c>
      <c r="Q64" s="38"/>
      <c r="R64" s="38"/>
    </row>
    <row r="65" spans="1:18" ht="39.950000000000003" customHeight="1" x14ac:dyDescent="0.25">
      <c r="A65" t="s">
        <v>529</v>
      </c>
      <c r="B65" t="str">
        <f t="shared" si="1"/>
        <v>OPP26118</v>
      </c>
      <c r="C65">
        <v>26</v>
      </c>
      <c r="D65" s="4">
        <v>2012170010118</v>
      </c>
      <c r="E65" s="5" t="s">
        <v>119</v>
      </c>
      <c r="F65" s="82" t="s">
        <v>120</v>
      </c>
      <c r="G65" s="186"/>
      <c r="H65" s="77" t="e">
        <f>SUMIF(#REF!,B65,#REF!)</f>
        <v>#REF!</v>
      </c>
      <c r="I65" s="77" t="e">
        <f>SUMIF(#REF!,B65,#REF!)</f>
        <v>#REF!</v>
      </c>
      <c r="J65" s="77" t="e">
        <f>SUMIF(#REF!,B65,#REF!)</f>
        <v>#REF!</v>
      </c>
      <c r="K65" s="26">
        <v>0</v>
      </c>
      <c r="L65" s="35"/>
      <c r="M65" s="43" t="s">
        <v>373</v>
      </c>
      <c r="N65" s="37" t="s">
        <v>374</v>
      </c>
      <c r="O65" s="40"/>
      <c r="P65" s="39">
        <f>IF(M65=[12]Hoja1!$G$331,[12]Hoja1!$E$331,"OJO")</f>
        <v>2</v>
      </c>
      <c r="Q65" s="38"/>
      <c r="R65" s="38"/>
    </row>
    <row r="66" spans="1:18" ht="47.25" customHeight="1" x14ac:dyDescent="0.25">
      <c r="A66" t="s">
        <v>530</v>
      </c>
      <c r="B66" t="str">
        <f t="shared" si="1"/>
        <v>EDU28072</v>
      </c>
      <c r="C66">
        <v>28</v>
      </c>
      <c r="D66" s="83">
        <v>2012170010072</v>
      </c>
      <c r="E66" s="85" t="s">
        <v>121</v>
      </c>
      <c r="F66" s="81" t="s">
        <v>122</v>
      </c>
      <c r="G66" s="183" t="s">
        <v>123</v>
      </c>
      <c r="H66" s="77" t="e">
        <f>SUMIF(#REF!,B66,#REF!)</f>
        <v>#REF!</v>
      </c>
      <c r="I66" s="77" t="e">
        <f>SUMIF(#REF!,B66,#REF!)</f>
        <v>#REF!</v>
      </c>
      <c r="J66" s="77" t="e">
        <f>SUMIF(#REF!,B66,#REF!)</f>
        <v>#REF!</v>
      </c>
      <c r="K66" s="47" t="e">
        <f t="shared" si="4"/>
        <v>#REF!</v>
      </c>
      <c r="L66" s="35"/>
      <c r="M66" s="43" t="s">
        <v>385</v>
      </c>
      <c r="N66" s="37" t="s">
        <v>386</v>
      </c>
      <c r="O66" s="39">
        <f>+'[14]2012170010072'!$Q$18</f>
        <v>441913159</v>
      </c>
      <c r="P66" s="39">
        <f>IF(M66=[12]Hoja1!$G$53,[12]Hoja1!$E$53,"OJO")</f>
        <v>100</v>
      </c>
      <c r="Q66" s="38"/>
      <c r="R66" s="38"/>
    </row>
    <row r="67" spans="1:18" ht="39.950000000000003" customHeight="1" x14ac:dyDescent="0.25">
      <c r="A67" t="s">
        <v>530</v>
      </c>
      <c r="B67" t="str">
        <f t="shared" si="1"/>
        <v>EDU28073</v>
      </c>
      <c r="C67">
        <v>28</v>
      </c>
      <c r="D67" s="4">
        <v>2012170010073</v>
      </c>
      <c r="E67" s="5" t="s">
        <v>124</v>
      </c>
      <c r="F67" s="82" t="s">
        <v>125</v>
      </c>
      <c r="G67" s="183"/>
      <c r="H67" s="77" t="e">
        <f>SUMIF(#REF!,B67,#REF!)</f>
        <v>#REF!</v>
      </c>
      <c r="I67" s="77" t="e">
        <f>SUMIF(#REF!,B67,#REF!)</f>
        <v>#REF!</v>
      </c>
      <c r="J67" s="77" t="e">
        <f>SUMIF(#REF!,B67,#REF!)</f>
        <v>#REF!</v>
      </c>
      <c r="K67" s="47" t="e">
        <f t="shared" si="4"/>
        <v>#REF!</v>
      </c>
      <c r="L67" s="35"/>
      <c r="M67" s="43" t="s">
        <v>387</v>
      </c>
      <c r="N67" s="37" t="s">
        <v>388</v>
      </c>
      <c r="O67" s="39">
        <f>+'[14]2012170010073'!$P$13</f>
        <v>0</v>
      </c>
      <c r="P67" s="39">
        <f>IF(M67=[12]Hoja1!$G$57,[12]Hoja1!$E$57,"OJO")</f>
        <v>14</v>
      </c>
      <c r="Q67" s="38"/>
      <c r="R67" s="38"/>
    </row>
    <row r="68" spans="1:18" ht="39.950000000000003" customHeight="1" x14ac:dyDescent="0.25">
      <c r="A68" t="s">
        <v>530</v>
      </c>
      <c r="B68" t="str">
        <f t="shared" si="1"/>
        <v>EDU28075</v>
      </c>
      <c r="C68">
        <v>28</v>
      </c>
      <c r="D68" s="4">
        <v>2012170010075</v>
      </c>
      <c r="E68" s="5" t="s">
        <v>126</v>
      </c>
      <c r="F68" s="82" t="s">
        <v>127</v>
      </c>
      <c r="G68" s="183"/>
      <c r="H68" s="77" t="e">
        <f>SUMIF(#REF!,B68,#REF!)</f>
        <v>#REF!</v>
      </c>
      <c r="I68" s="77" t="e">
        <f>SUMIF(#REF!,B68,#REF!)</f>
        <v>#REF!</v>
      </c>
      <c r="J68" s="77" t="e">
        <f>SUMIF(#REF!,B68,#REF!)</f>
        <v>#REF!</v>
      </c>
      <c r="K68" s="47" t="e">
        <f t="shared" si="4"/>
        <v>#REF!</v>
      </c>
      <c r="L68" s="35"/>
      <c r="M68" s="43" t="s">
        <v>389</v>
      </c>
      <c r="N68" s="37" t="s">
        <v>390</v>
      </c>
      <c r="O68" s="39">
        <f>+'[14]2012170010075'!$P$12</f>
        <v>75000000</v>
      </c>
      <c r="P68" s="39">
        <f>IF(M68=[12]Hoja1!$G$59,[12]Hoja1!$E$59,"OJO")</f>
        <v>17</v>
      </c>
      <c r="Q68" s="38"/>
      <c r="R68" s="38"/>
    </row>
    <row r="69" spans="1:18" ht="61.5" customHeight="1" x14ac:dyDescent="0.25">
      <c r="A69" t="s">
        <v>530</v>
      </c>
      <c r="B69" t="str">
        <f t="shared" si="1"/>
        <v>EDU28085</v>
      </c>
      <c r="C69">
        <v>28</v>
      </c>
      <c r="D69" s="83">
        <v>2012170010085</v>
      </c>
      <c r="E69" s="85" t="s">
        <v>91</v>
      </c>
      <c r="F69" s="81" t="s">
        <v>92</v>
      </c>
      <c r="G69" s="183"/>
      <c r="H69" s="77" t="e">
        <f>SUMIF(#REF!,B69,#REF!)</f>
        <v>#REF!</v>
      </c>
      <c r="I69" s="77" t="e">
        <f>SUMIF(#REF!,B69,#REF!)</f>
        <v>#REF!</v>
      </c>
      <c r="J69" s="77" t="e">
        <f>SUMIF(#REF!,B69,#REF!)</f>
        <v>#REF!</v>
      </c>
      <c r="K69" s="47" t="e">
        <f t="shared" si="4"/>
        <v>#REF!</v>
      </c>
      <c r="L69" s="35"/>
      <c r="M69" s="43" t="s">
        <v>361</v>
      </c>
      <c r="N69" s="37" t="s">
        <v>362</v>
      </c>
      <c r="O69" s="39">
        <f>+'[14]2012170010085 '!$P$16</f>
        <v>0</v>
      </c>
      <c r="P69" s="39">
        <f>IF(M69=[12]Hoja1!$G$297,[12]Hoja1!$E$297,"OJO")</f>
        <v>1</v>
      </c>
      <c r="Q69" s="38"/>
      <c r="R69" s="38"/>
    </row>
    <row r="70" spans="1:18" ht="39.950000000000003" customHeight="1" x14ac:dyDescent="0.25">
      <c r="A70" t="s">
        <v>530</v>
      </c>
      <c r="B70" t="str">
        <f t="shared" si="1"/>
        <v>EDU28076</v>
      </c>
      <c r="C70">
        <v>28</v>
      </c>
      <c r="D70" s="4">
        <v>2012170010076</v>
      </c>
      <c r="E70" s="5" t="s">
        <v>128</v>
      </c>
      <c r="F70" s="82" t="s">
        <v>129</v>
      </c>
      <c r="G70" s="183"/>
      <c r="H70" s="77" t="e">
        <f>SUMIF(#REF!,B70,#REF!)</f>
        <v>#REF!</v>
      </c>
      <c r="I70" s="77" t="e">
        <f>SUMIF(#REF!,B70,#REF!)</f>
        <v>#REF!</v>
      </c>
      <c r="J70" s="77" t="e">
        <f>SUMIF(#REF!,B70,#REF!)</f>
        <v>#REF!</v>
      </c>
      <c r="K70" s="47">
        <v>0</v>
      </c>
      <c r="L70" s="35"/>
      <c r="M70" s="43" t="s">
        <v>391</v>
      </c>
      <c r="N70" s="37" t="s">
        <v>392</v>
      </c>
      <c r="O70" s="39">
        <f>+'[14]2012170010076'!$P$12</f>
        <v>25000000</v>
      </c>
      <c r="P70" s="39">
        <f>IF(M70=[12]Hoja1!$G$60,[12]Hoja1!$E$60,"OJO")</f>
        <v>0</v>
      </c>
      <c r="Q70" s="38"/>
      <c r="R70" s="38"/>
    </row>
    <row r="71" spans="1:18" ht="39.950000000000003" customHeight="1" x14ac:dyDescent="0.25">
      <c r="A71" t="s">
        <v>530</v>
      </c>
      <c r="B71" t="str">
        <f t="shared" si="1"/>
        <v>EDU28077</v>
      </c>
      <c r="C71">
        <v>28</v>
      </c>
      <c r="D71" s="4">
        <v>2012170010077</v>
      </c>
      <c r="E71" s="5" t="s">
        <v>130</v>
      </c>
      <c r="F71" s="82" t="s">
        <v>131</v>
      </c>
      <c r="G71" s="183"/>
      <c r="H71" s="77" t="e">
        <f>SUMIF(#REF!,B71,#REF!)</f>
        <v>#REF!</v>
      </c>
      <c r="I71" s="77" t="e">
        <f>SUMIF(#REF!,B71,#REF!)</f>
        <v>#REF!</v>
      </c>
      <c r="J71" s="77" t="e">
        <f>SUMIF(#REF!,B71,#REF!)</f>
        <v>#REF!</v>
      </c>
      <c r="K71" s="47">
        <v>0</v>
      </c>
      <c r="L71" s="35"/>
      <c r="M71" s="43" t="s">
        <v>393</v>
      </c>
      <c r="N71" s="37" t="s">
        <v>394</v>
      </c>
      <c r="O71" s="39">
        <f>+'[14]2012170010077'!$P$12</f>
        <v>7500000</v>
      </c>
      <c r="P71" s="39">
        <f>IF(M71=[12]Hoja1!$G$61,[12]Hoja1!$E$61,"OJO")</f>
        <v>23</v>
      </c>
      <c r="Q71" s="38"/>
      <c r="R71" s="38"/>
    </row>
    <row r="72" spans="1:18" ht="39.950000000000003" customHeight="1" x14ac:dyDescent="0.25">
      <c r="A72" t="s">
        <v>530</v>
      </c>
      <c r="B72" t="str">
        <f t="shared" si="1"/>
        <v>EDU28078</v>
      </c>
      <c r="C72">
        <v>28</v>
      </c>
      <c r="D72" s="4">
        <v>2012170010078</v>
      </c>
      <c r="E72" s="5" t="s">
        <v>132</v>
      </c>
      <c r="F72" s="82" t="s">
        <v>133</v>
      </c>
      <c r="G72" s="183"/>
      <c r="H72" s="77" t="e">
        <f>SUMIF(#REF!,B72,#REF!)</f>
        <v>#REF!</v>
      </c>
      <c r="I72" s="77" t="e">
        <f>SUMIF(#REF!,B72,#REF!)</f>
        <v>#REF!</v>
      </c>
      <c r="J72" s="77" t="e">
        <f>SUMIF(#REF!,B72,#REF!)</f>
        <v>#REF!</v>
      </c>
      <c r="K72" s="47">
        <v>0</v>
      </c>
      <c r="L72" s="35"/>
      <c r="M72" s="43" t="s">
        <v>393</v>
      </c>
      <c r="N72" s="37" t="s">
        <v>394</v>
      </c>
      <c r="O72" s="39">
        <f>+'[14]2012170010078'!$P$12</f>
        <v>7500000</v>
      </c>
      <c r="P72" s="39">
        <f>IF(M72=[12]Hoja1!$G$61,[12]Hoja1!$E$61,"OJO")</f>
        <v>23</v>
      </c>
      <c r="Q72" s="38"/>
      <c r="R72" s="38"/>
    </row>
    <row r="73" spans="1:18" ht="69.75" customHeight="1" x14ac:dyDescent="0.25">
      <c r="A73" t="s">
        <v>530</v>
      </c>
      <c r="B73" t="str">
        <f t="shared" si="1"/>
        <v>EDU28079</v>
      </c>
      <c r="C73">
        <v>28</v>
      </c>
      <c r="D73" s="83">
        <v>2012170010079</v>
      </c>
      <c r="E73" s="85" t="s">
        <v>134</v>
      </c>
      <c r="F73" s="81" t="s">
        <v>135</v>
      </c>
      <c r="G73" s="183"/>
      <c r="H73" s="77" t="e">
        <f>SUMIF(#REF!,B73,#REF!)</f>
        <v>#REF!</v>
      </c>
      <c r="I73" s="77" t="e">
        <f>SUMIF(#REF!,B73,#REF!)</f>
        <v>#REF!</v>
      </c>
      <c r="J73" s="77" t="e">
        <f>SUMIF(#REF!,B73,#REF!)</f>
        <v>#REF!</v>
      </c>
      <c r="K73" s="47" t="e">
        <f t="shared" si="4"/>
        <v>#REF!</v>
      </c>
      <c r="L73" s="35"/>
      <c r="M73" s="43" t="s">
        <v>395</v>
      </c>
      <c r="N73" s="37" t="s">
        <v>396</v>
      </c>
      <c r="O73" s="39">
        <f>+'[14]2012170010079'!$P$13</f>
        <v>12500000</v>
      </c>
      <c r="P73" s="39">
        <f>IF(M73=[12]Hoja1!$G$62,[12]Hoja1!$E$62,"OJO")</f>
        <v>483396385035729</v>
      </c>
      <c r="Q73" s="38"/>
      <c r="R73" s="38"/>
    </row>
    <row r="74" spans="1:18" ht="39.950000000000003" customHeight="1" x14ac:dyDescent="0.25">
      <c r="A74" t="s">
        <v>530</v>
      </c>
      <c r="B74" t="str">
        <f t="shared" si="1"/>
        <v>EDU28081</v>
      </c>
      <c r="C74">
        <v>28</v>
      </c>
      <c r="D74" s="4">
        <v>2012170010081</v>
      </c>
      <c r="E74" s="5" t="s">
        <v>136</v>
      </c>
      <c r="F74" s="82" t="s">
        <v>137</v>
      </c>
      <c r="G74" s="183"/>
      <c r="H74" s="77" t="e">
        <f>SUMIF(#REF!,B74,#REF!)</f>
        <v>#REF!</v>
      </c>
      <c r="I74" s="77" t="e">
        <f>SUMIF(#REF!,B74,#REF!)</f>
        <v>#REF!</v>
      </c>
      <c r="J74" s="77" t="e">
        <f>SUMIF(#REF!,B74,#REF!)</f>
        <v>#REF!</v>
      </c>
      <c r="K74" s="47" t="e">
        <f t="shared" si="4"/>
        <v>#REF!</v>
      </c>
      <c r="L74" s="35"/>
      <c r="M74" s="43" t="s">
        <v>397</v>
      </c>
      <c r="N74" s="37" t="s">
        <v>398</v>
      </c>
      <c r="O74" s="39">
        <f>+'[14]2012170010081'!$P$14</f>
        <v>75000000</v>
      </c>
      <c r="P74" s="39">
        <f>IF(M74=[12]Hoja1!$G$68,[12]Hoja1!$E$68,"OJO")</f>
        <v>0</v>
      </c>
      <c r="Q74" s="38"/>
      <c r="R74" s="38"/>
    </row>
    <row r="75" spans="1:18" ht="59.25" customHeight="1" x14ac:dyDescent="0.25">
      <c r="A75" t="s">
        <v>530</v>
      </c>
      <c r="B75" t="str">
        <f t="shared" ref="B75:B140" si="7">CONCATENATE(A75,C75,E75)</f>
        <v>EDU28082</v>
      </c>
      <c r="C75">
        <v>28</v>
      </c>
      <c r="D75" s="4">
        <v>2012170010082</v>
      </c>
      <c r="E75" s="5" t="s">
        <v>138</v>
      </c>
      <c r="F75" s="80" t="s">
        <v>139</v>
      </c>
      <c r="G75" s="183"/>
      <c r="H75" s="77" t="e">
        <f>SUMIF(#REF!,B75,#REF!)</f>
        <v>#REF!</v>
      </c>
      <c r="I75" s="77" t="e">
        <f>SUMIF(#REF!,B75,#REF!)</f>
        <v>#REF!</v>
      </c>
      <c r="J75" s="77" t="e">
        <f>SUMIF(#REF!,B75,#REF!)</f>
        <v>#REF!</v>
      </c>
      <c r="K75" s="47" t="e">
        <f t="shared" si="4"/>
        <v>#REF!</v>
      </c>
      <c r="L75" s="35"/>
      <c r="M75" s="43" t="s">
        <v>399</v>
      </c>
      <c r="N75" s="37" t="s">
        <v>400</v>
      </c>
      <c r="O75" s="39">
        <f>+'[14]2012170010082 '!$P$18</f>
        <v>429375000</v>
      </c>
      <c r="P75" s="39">
        <f>IF(M75=[12]Hoja1!$G$71,[12]Hoja1!$E$71,"OJO")</f>
        <v>0</v>
      </c>
      <c r="Q75" s="38"/>
      <c r="R75" s="38"/>
    </row>
    <row r="76" spans="1:18" ht="48" customHeight="1" x14ac:dyDescent="0.25">
      <c r="A76" t="s">
        <v>530</v>
      </c>
      <c r="B76" t="str">
        <f t="shared" si="7"/>
        <v>EDU28083</v>
      </c>
      <c r="C76">
        <v>28</v>
      </c>
      <c r="D76" s="4">
        <v>2012170010083</v>
      </c>
      <c r="E76" s="5" t="s">
        <v>140</v>
      </c>
      <c r="F76" s="82" t="s">
        <v>141</v>
      </c>
      <c r="G76" s="183"/>
      <c r="H76" s="77" t="e">
        <f>SUMIF(#REF!,B76,#REF!)</f>
        <v>#REF!</v>
      </c>
      <c r="I76" s="77" t="e">
        <f>SUMIF(#REF!,B76,#REF!)</f>
        <v>#REF!</v>
      </c>
      <c r="J76" s="77" t="e">
        <f>SUMIF(#REF!,B76,#REF!)</f>
        <v>#REF!</v>
      </c>
      <c r="K76" s="47" t="e">
        <f t="shared" si="4"/>
        <v>#REF!</v>
      </c>
      <c r="L76" s="35"/>
      <c r="M76" s="43" t="s">
        <v>401</v>
      </c>
      <c r="N76" s="37" t="s">
        <v>402</v>
      </c>
      <c r="O76" s="39">
        <f>+'[14]2012170010083'!$P$13</f>
        <v>75000000</v>
      </c>
      <c r="P76" s="39">
        <f>IF(M76=[12]Hoja1!$G$74,[12]Hoja1!$E$74,"OJO")</f>
        <v>46</v>
      </c>
      <c r="Q76" s="38"/>
      <c r="R76" s="38"/>
    </row>
    <row r="77" spans="1:18" ht="39.950000000000003" customHeight="1" x14ac:dyDescent="0.25">
      <c r="A77" t="s">
        <v>530</v>
      </c>
      <c r="B77" t="str">
        <f t="shared" si="7"/>
        <v>EDU28084</v>
      </c>
      <c r="C77">
        <v>28</v>
      </c>
      <c r="D77" s="4">
        <v>2012170010084</v>
      </c>
      <c r="E77" s="5" t="s">
        <v>142</v>
      </c>
      <c r="F77" s="82" t="s">
        <v>143</v>
      </c>
      <c r="G77" s="183"/>
      <c r="H77" s="77" t="e">
        <f>SUMIF(#REF!,B77,#REF!)</f>
        <v>#REF!</v>
      </c>
      <c r="I77" s="77" t="e">
        <f>SUMIF(#REF!,B77,#REF!)</f>
        <v>#REF!</v>
      </c>
      <c r="J77" s="77" t="e">
        <f>SUMIF(#REF!,B77,#REF!)</f>
        <v>#REF!</v>
      </c>
      <c r="K77" s="47" t="e">
        <f t="shared" si="4"/>
        <v>#REF!</v>
      </c>
      <c r="L77" s="35"/>
      <c r="M77" s="43" t="s">
        <v>403</v>
      </c>
      <c r="N77" s="37" t="s">
        <v>404</v>
      </c>
      <c r="O77" s="39">
        <f>+'[14]2012170010084'!$P$20</f>
        <v>47500000</v>
      </c>
      <c r="P77" s="39">
        <f>IF(M77=[12]Hoja1!$G$75,[12]Hoja1!$E$75,"OJO")</f>
        <v>101587301587302</v>
      </c>
      <c r="Q77" s="38"/>
      <c r="R77" s="38"/>
    </row>
    <row r="78" spans="1:18" ht="39.950000000000003" customHeight="1" x14ac:dyDescent="0.25">
      <c r="A78" t="s">
        <v>530</v>
      </c>
      <c r="B78" t="str">
        <f t="shared" si="7"/>
        <v>EDU28089</v>
      </c>
      <c r="C78">
        <v>28</v>
      </c>
      <c r="D78" s="83">
        <v>2012170010089</v>
      </c>
      <c r="E78" s="85" t="s">
        <v>144</v>
      </c>
      <c r="F78" s="81" t="s">
        <v>145</v>
      </c>
      <c r="G78" s="183"/>
      <c r="H78" s="77" t="e">
        <f>SUMIF(#REF!,B78,#REF!)</f>
        <v>#REF!</v>
      </c>
      <c r="I78" s="77" t="e">
        <f>SUMIF(#REF!,B78,#REF!)</f>
        <v>#REF!</v>
      </c>
      <c r="J78" s="77" t="e">
        <f>SUMIF(#REF!,B78,#REF!)</f>
        <v>#REF!</v>
      </c>
      <c r="K78" s="47" t="e">
        <f t="shared" si="4"/>
        <v>#REF!</v>
      </c>
      <c r="L78" s="35"/>
      <c r="M78" s="43" t="s">
        <v>405</v>
      </c>
      <c r="N78" s="37" t="s">
        <v>406</v>
      </c>
      <c r="O78" s="39">
        <f>+'[14]2012170010089'!$P$13</f>
        <v>1243399930</v>
      </c>
      <c r="P78" s="39" t="str">
        <f>IF(M78=[12]Hoja1!$G$75,[12]Hoja1!$E$75,"OJO")</f>
        <v>OJO</v>
      </c>
      <c r="Q78" s="38"/>
      <c r="R78" s="38"/>
    </row>
    <row r="79" spans="1:18" ht="48" customHeight="1" x14ac:dyDescent="0.25">
      <c r="A79" t="s">
        <v>530</v>
      </c>
      <c r="B79" t="str">
        <f t="shared" si="7"/>
        <v>EDU28090</v>
      </c>
      <c r="C79">
        <v>28</v>
      </c>
      <c r="D79" s="4">
        <v>2012170010090</v>
      </c>
      <c r="E79" s="5" t="s">
        <v>146</v>
      </c>
      <c r="F79" s="82" t="s">
        <v>147</v>
      </c>
      <c r="G79" s="183"/>
      <c r="H79" s="77" t="e">
        <f>SUMIF(#REF!,B79,#REF!)</f>
        <v>#REF!</v>
      </c>
      <c r="I79" s="77" t="e">
        <f>SUMIF(#REF!,B79,#REF!)</f>
        <v>#REF!</v>
      </c>
      <c r="J79" s="77" t="e">
        <f>SUMIF(#REF!,B79,#REF!)</f>
        <v>#REF!</v>
      </c>
      <c r="K79" s="47" t="e">
        <f t="shared" si="4"/>
        <v>#REF!</v>
      </c>
      <c r="L79" s="35"/>
      <c r="M79" s="43" t="s">
        <v>405</v>
      </c>
      <c r="N79" s="37" t="s">
        <v>406</v>
      </c>
      <c r="O79" s="39">
        <f>+'[14]2012170010090'!$P$18</f>
        <v>452251352.25</v>
      </c>
      <c r="P79" s="39" t="str">
        <f>IF(M79=[12]Hoja1!$G$75,[12]Hoja1!$E$75,"OJO")</f>
        <v>OJO</v>
      </c>
      <c r="Q79" s="38"/>
      <c r="R79" s="38"/>
    </row>
    <row r="80" spans="1:18" ht="39.950000000000003" customHeight="1" x14ac:dyDescent="0.25">
      <c r="A80" t="s">
        <v>530</v>
      </c>
      <c r="B80" t="str">
        <f t="shared" si="7"/>
        <v>EDU28091</v>
      </c>
      <c r="C80">
        <v>28</v>
      </c>
      <c r="D80" s="4">
        <v>2012170010091</v>
      </c>
      <c r="E80" s="5" t="s">
        <v>148</v>
      </c>
      <c r="F80" s="82" t="s">
        <v>149</v>
      </c>
      <c r="G80" s="183"/>
      <c r="H80" s="77" t="e">
        <f>SUMIF(#REF!,B80,#REF!)</f>
        <v>#REF!</v>
      </c>
      <c r="I80" s="77" t="e">
        <f>SUMIF(#REF!,B80,#REF!)</f>
        <v>#REF!</v>
      </c>
      <c r="J80" s="77" t="e">
        <f>SUMIF(#REF!,B80,#REF!)</f>
        <v>#REF!</v>
      </c>
      <c r="K80" s="47" t="e">
        <f t="shared" si="4"/>
        <v>#REF!</v>
      </c>
      <c r="L80" s="35"/>
      <c r="M80" s="43" t="s">
        <v>405</v>
      </c>
      <c r="N80" s="37" t="s">
        <v>406</v>
      </c>
      <c r="O80" s="39">
        <f>+'[14]2012170010091'!$P$57</f>
        <v>14162500</v>
      </c>
      <c r="P80" s="39" t="str">
        <f>IF(M80=[12]Hoja1!$G$75,[12]Hoja1!$E$75,"OJO")</f>
        <v>OJO</v>
      </c>
      <c r="Q80" s="38"/>
      <c r="R80" s="38"/>
    </row>
    <row r="81" spans="1:18" ht="39.950000000000003" customHeight="1" x14ac:dyDescent="0.25">
      <c r="A81" t="s">
        <v>530</v>
      </c>
      <c r="B81" t="str">
        <f t="shared" si="7"/>
        <v>EDU28092</v>
      </c>
      <c r="C81">
        <v>28</v>
      </c>
      <c r="D81" s="83">
        <v>2012170010092</v>
      </c>
      <c r="E81" s="85" t="s">
        <v>150</v>
      </c>
      <c r="F81" s="78" t="s">
        <v>151</v>
      </c>
      <c r="G81" s="183"/>
      <c r="H81" s="77" t="e">
        <f>SUMIF(#REF!,B81,#REF!)</f>
        <v>#REF!</v>
      </c>
      <c r="I81" s="77" t="e">
        <f>SUMIF(#REF!,B81,#REF!)</f>
        <v>#REF!</v>
      </c>
      <c r="J81" s="77" t="e">
        <f>SUMIF(#REF!,B81,#REF!)</f>
        <v>#REF!</v>
      </c>
      <c r="K81" s="47" t="e">
        <f t="shared" si="4"/>
        <v>#REF!</v>
      </c>
      <c r="L81" s="35"/>
      <c r="M81" s="43" t="s">
        <v>407</v>
      </c>
      <c r="N81" s="37" t="s">
        <v>408</v>
      </c>
      <c r="O81" s="39">
        <f>+'[14]2012170010092 '!$P$23</f>
        <v>516717487.5</v>
      </c>
      <c r="P81" s="39">
        <f>IF(M81=[12]Hoja1!$G$83,[12]Hoja1!$E$83,"OJO")</f>
        <v>100</v>
      </c>
      <c r="Q81" s="38"/>
      <c r="R81" s="38"/>
    </row>
    <row r="82" spans="1:18" s="23" customFormat="1" ht="39.950000000000003" customHeight="1" x14ac:dyDescent="0.25">
      <c r="A82" t="s">
        <v>530</v>
      </c>
      <c r="B82" t="str">
        <f t="shared" si="7"/>
        <v>EDU28048</v>
      </c>
      <c r="C82" s="23">
        <v>28</v>
      </c>
      <c r="D82" s="83">
        <v>2012170010048</v>
      </c>
      <c r="E82" s="32" t="s">
        <v>152</v>
      </c>
      <c r="F82" s="78" t="s">
        <v>153</v>
      </c>
      <c r="G82" s="183"/>
      <c r="H82" s="77" t="e">
        <f>SUMIF(#REF!,B82,#REF!)</f>
        <v>#REF!</v>
      </c>
      <c r="I82" s="77" t="e">
        <f>SUMIF(#REF!,B82,#REF!)</f>
        <v>#REF!</v>
      </c>
      <c r="J82" s="77" t="e">
        <f>SUMIF(#REF!,B82,#REF!)</f>
        <v>#REF!</v>
      </c>
      <c r="K82" s="47" t="e">
        <f t="shared" si="4"/>
        <v>#REF!</v>
      </c>
      <c r="L82" s="35"/>
      <c r="M82" s="43" t="s">
        <v>409</v>
      </c>
      <c r="N82" s="37" t="s">
        <v>410</v>
      </c>
      <c r="O82" s="39">
        <f>+'[14]2012170010048'!$P$19</f>
        <v>2496914261.25</v>
      </c>
      <c r="P82" s="39">
        <f>IF(M82=[12]Hoja1!$G$238,[12]Hoja1!$E$238,"OJO")</f>
        <v>30908</v>
      </c>
      <c r="Q82" s="48"/>
      <c r="R82" s="48"/>
    </row>
    <row r="83" spans="1:18" ht="39.950000000000003" customHeight="1" x14ac:dyDescent="0.25">
      <c r="A83" t="s">
        <v>530</v>
      </c>
      <c r="B83" t="str">
        <f t="shared" si="7"/>
        <v>EDU28093</v>
      </c>
      <c r="C83">
        <v>28</v>
      </c>
      <c r="D83" s="4">
        <v>2012170010093</v>
      </c>
      <c r="E83" s="5" t="s">
        <v>154</v>
      </c>
      <c r="F83" s="80" t="s">
        <v>155</v>
      </c>
      <c r="G83" s="183"/>
      <c r="H83" s="77" t="e">
        <f>SUMIF(#REF!,B83,#REF!)</f>
        <v>#REF!</v>
      </c>
      <c r="I83" s="77" t="e">
        <f>SUMIF(#REF!,B83,#REF!)</f>
        <v>#REF!</v>
      </c>
      <c r="J83" s="77" t="e">
        <f>SUMIF(#REF!,B83,#REF!)</f>
        <v>#REF!</v>
      </c>
      <c r="K83" s="47" t="e">
        <f t="shared" si="4"/>
        <v>#REF!</v>
      </c>
      <c r="L83" s="35"/>
      <c r="M83" s="43" t="s">
        <v>413</v>
      </c>
      <c r="N83" s="37" t="s">
        <v>414</v>
      </c>
      <c r="O83" s="39">
        <f>+'[14]2012170010093'!$P$13</f>
        <v>514500000</v>
      </c>
      <c r="P83" s="39">
        <f>IF(M83=[12]Hoja1!$G$88,[12]Hoja1!$E$88,"OJO")</f>
        <v>2180</v>
      </c>
      <c r="Q83" s="38"/>
      <c r="R83" s="38"/>
    </row>
    <row r="84" spans="1:18" ht="59.25" customHeight="1" x14ac:dyDescent="0.25">
      <c r="A84" t="s">
        <v>530</v>
      </c>
      <c r="B84" t="str">
        <f t="shared" si="7"/>
        <v>EDU28088</v>
      </c>
      <c r="C84">
        <v>28</v>
      </c>
      <c r="D84" s="4">
        <v>2012170010088</v>
      </c>
      <c r="E84" s="5" t="s">
        <v>156</v>
      </c>
      <c r="F84" s="80" t="s">
        <v>157</v>
      </c>
      <c r="G84" s="183"/>
      <c r="H84" s="77" t="e">
        <f>SUMIF(#REF!,B84,#REF!)</f>
        <v>#REF!</v>
      </c>
      <c r="I84" s="77" t="e">
        <f>SUMIF(#REF!,B84,#REF!)</f>
        <v>#REF!</v>
      </c>
      <c r="J84" s="77" t="e">
        <f>SUMIF(#REF!,B84,#REF!)</f>
        <v>#REF!</v>
      </c>
      <c r="K84" s="47" t="e">
        <f t="shared" si="4"/>
        <v>#REF!</v>
      </c>
      <c r="L84" s="35"/>
      <c r="M84" s="43" t="s">
        <v>411</v>
      </c>
      <c r="N84" s="37" t="s">
        <v>412</v>
      </c>
      <c r="O84" s="39">
        <f>+'[14]2012170010088'!$P$13</f>
        <v>25000000</v>
      </c>
      <c r="P84" s="39" t="str">
        <f>IF(M84=[12]Hoja1!$G$88,[12]Hoja1!$E$88,"OJO")</f>
        <v>OJO</v>
      </c>
      <c r="Q84" s="38"/>
      <c r="R84" s="38"/>
    </row>
    <row r="85" spans="1:18" ht="39.950000000000003" customHeight="1" x14ac:dyDescent="0.25">
      <c r="A85" t="s">
        <v>530</v>
      </c>
      <c r="B85" t="str">
        <f t="shared" si="7"/>
        <v>EDU28095</v>
      </c>
      <c r="C85">
        <v>28</v>
      </c>
      <c r="D85" s="83">
        <v>2012170010095</v>
      </c>
      <c r="E85" s="85" t="s">
        <v>158</v>
      </c>
      <c r="F85" s="81" t="s">
        <v>159</v>
      </c>
      <c r="G85" s="183"/>
      <c r="H85" s="77" t="e">
        <f>SUMIF(#REF!,B85,#REF!)</f>
        <v>#REF!</v>
      </c>
      <c r="I85" s="77" t="e">
        <f>SUMIF(#REF!,B85,#REF!)</f>
        <v>#REF!</v>
      </c>
      <c r="J85" s="77" t="e">
        <f>SUMIF(#REF!,B85,#REF!)</f>
        <v>#REF!</v>
      </c>
      <c r="K85" s="47" t="e">
        <f t="shared" si="4"/>
        <v>#REF!</v>
      </c>
      <c r="L85" s="35"/>
      <c r="M85" s="43" t="s">
        <v>415</v>
      </c>
      <c r="N85" s="37" t="s">
        <v>416</v>
      </c>
      <c r="O85" s="39">
        <f>+'[14]2012170010095'!$P$15</f>
        <v>5000000</v>
      </c>
      <c r="P85" s="39">
        <f>IF(M85=[12]Hoja1!$G$89,[12]Hoja1!$E$89,"OJO")</f>
        <v>100</v>
      </c>
      <c r="Q85" s="38"/>
      <c r="R85" s="38"/>
    </row>
    <row r="86" spans="1:18" ht="58.5" customHeight="1" x14ac:dyDescent="0.25">
      <c r="A86" t="s">
        <v>530</v>
      </c>
      <c r="B86" t="str">
        <f t="shared" si="7"/>
        <v>EDU28096</v>
      </c>
      <c r="C86">
        <v>28</v>
      </c>
      <c r="D86" s="4">
        <v>2012170010096</v>
      </c>
      <c r="E86" s="5" t="s">
        <v>160</v>
      </c>
      <c r="F86" s="82" t="s">
        <v>161</v>
      </c>
      <c r="G86" s="183"/>
      <c r="H86" s="77" t="e">
        <f>SUMIF(#REF!,B86,#REF!)</f>
        <v>#REF!</v>
      </c>
      <c r="I86" s="77" t="e">
        <f>SUMIF(#REF!,B86,#REF!)</f>
        <v>#REF!</v>
      </c>
      <c r="J86" s="77" t="e">
        <f>SUMIF(#REF!,B86,#REF!)</f>
        <v>#REF!</v>
      </c>
      <c r="K86" s="123">
        <v>0</v>
      </c>
      <c r="L86" s="35"/>
      <c r="M86" s="43" t="s">
        <v>417</v>
      </c>
      <c r="N86" s="37" t="s">
        <v>418</v>
      </c>
      <c r="O86" s="39">
        <f>+'[14]2012170010096'!$P$13</f>
        <v>10000000</v>
      </c>
      <c r="P86" s="39">
        <f>IF(M86=[12]Hoja1!$G$642,[12]Hoja1!$E$642,"OJO")</f>
        <v>0</v>
      </c>
      <c r="Q86" s="38"/>
      <c r="R86" s="38"/>
    </row>
    <row r="87" spans="1:18" ht="39.950000000000003" customHeight="1" x14ac:dyDescent="0.25">
      <c r="A87" t="s">
        <v>531</v>
      </c>
      <c r="B87" t="str">
        <f t="shared" si="7"/>
        <v>SOC29021</v>
      </c>
      <c r="C87">
        <v>29</v>
      </c>
      <c r="D87" s="83">
        <v>2012170010021</v>
      </c>
      <c r="E87" s="85" t="s">
        <v>162</v>
      </c>
      <c r="F87" s="81" t="s">
        <v>163</v>
      </c>
      <c r="G87" s="172" t="s">
        <v>164</v>
      </c>
      <c r="H87" s="77" t="e">
        <f>SUMIF(#REF!,B87,#REF!)</f>
        <v>#REF!</v>
      </c>
      <c r="I87" s="77" t="e">
        <f>SUMIF(#REF!,B87,#REF!)</f>
        <v>#REF!</v>
      </c>
      <c r="J87" s="119" t="e">
        <f>SUMIF(#REF!,B87,#REF!)</f>
        <v>#REF!</v>
      </c>
      <c r="K87" s="110" t="e">
        <f t="shared" si="4"/>
        <v>#REF!</v>
      </c>
      <c r="L87" s="121"/>
      <c r="M87" s="43" t="s">
        <v>419</v>
      </c>
      <c r="N87" s="37" t="s">
        <v>420</v>
      </c>
      <c r="O87" s="39">
        <f>+'[15]21'!$P$23</f>
        <v>118000000</v>
      </c>
      <c r="P87" s="39">
        <f>IF(M87=[12]Hoja1!$G$27,[12]Hoja1!$E$27,"OJO")</f>
        <v>358760429082241</v>
      </c>
      <c r="Q87" s="38"/>
      <c r="R87" s="38"/>
    </row>
    <row r="88" spans="1:18" ht="39.950000000000003" customHeight="1" x14ac:dyDescent="0.25">
      <c r="A88" t="s">
        <v>531</v>
      </c>
      <c r="B88" t="str">
        <f t="shared" si="7"/>
        <v>SOC29019</v>
      </c>
      <c r="C88">
        <v>29</v>
      </c>
      <c r="D88" s="4">
        <v>2012170010019</v>
      </c>
      <c r="E88" s="5" t="s">
        <v>165</v>
      </c>
      <c r="F88" s="82" t="s">
        <v>166</v>
      </c>
      <c r="G88" s="172"/>
      <c r="H88" s="77" t="e">
        <f>SUMIF(#REF!,B88,#REF!)</f>
        <v>#REF!</v>
      </c>
      <c r="I88" s="77" t="e">
        <f>SUMIF(#REF!,B88,#REF!)</f>
        <v>#REF!</v>
      </c>
      <c r="J88" s="119" t="e">
        <f>SUMIF(#REF!,B88,#REF!)</f>
        <v>#REF!</v>
      </c>
      <c r="K88" s="110" t="e">
        <f t="shared" si="4"/>
        <v>#REF!</v>
      </c>
      <c r="L88" s="121"/>
      <c r="M88" s="43" t="s">
        <v>421</v>
      </c>
      <c r="N88" s="37" t="s">
        <v>422</v>
      </c>
      <c r="O88" s="39">
        <f>+'[15]19'!$Q$17</f>
        <v>0</v>
      </c>
      <c r="P88" s="39">
        <f>IF(M88=[12]Hoja1!$G$33,[12]Hoja1!$E$33,"OJO")</f>
        <v>0</v>
      </c>
      <c r="Q88" s="38"/>
      <c r="R88" s="38"/>
    </row>
    <row r="89" spans="1:18" ht="39.950000000000003" customHeight="1" x14ac:dyDescent="0.25">
      <c r="A89" t="s">
        <v>531</v>
      </c>
      <c r="B89" t="str">
        <f t="shared" si="7"/>
        <v>SOC29020</v>
      </c>
      <c r="C89">
        <v>29</v>
      </c>
      <c r="D89" s="4">
        <v>2012170010020</v>
      </c>
      <c r="E89" s="5" t="s">
        <v>167</v>
      </c>
      <c r="F89" s="82" t="s">
        <v>168</v>
      </c>
      <c r="G89" s="172"/>
      <c r="H89" s="77" t="e">
        <f>SUMIF(#REF!,B89,#REF!)</f>
        <v>#REF!</v>
      </c>
      <c r="I89" s="77" t="e">
        <f>SUMIF(#REF!,B89,#REF!)</f>
        <v>#REF!</v>
      </c>
      <c r="J89" s="119" t="e">
        <f>SUMIF(#REF!,B89,#REF!)</f>
        <v>#REF!</v>
      </c>
      <c r="K89" s="110" t="e">
        <f t="shared" si="4"/>
        <v>#REF!</v>
      </c>
      <c r="L89" s="121"/>
      <c r="M89" s="43" t="s">
        <v>447</v>
      </c>
      <c r="N89" s="37" t="s">
        <v>448</v>
      </c>
      <c r="O89" s="39">
        <f>+'[15]20'!$P$14</f>
        <v>20000000</v>
      </c>
      <c r="P89" s="39">
        <f>IF(M89=[12]Hoja1!$G$36,[12]Hoja1!$E$36,"OJO")</f>
        <v>28543</v>
      </c>
      <c r="Q89" s="38"/>
      <c r="R89" s="38"/>
    </row>
    <row r="90" spans="1:18" ht="39.950000000000003" customHeight="1" x14ac:dyDescent="0.25">
      <c r="A90" t="s">
        <v>531</v>
      </c>
      <c r="B90" t="str">
        <f t="shared" si="7"/>
        <v>SOC29022</v>
      </c>
      <c r="C90">
        <v>29</v>
      </c>
      <c r="D90" s="83">
        <v>2012170010022</v>
      </c>
      <c r="E90" s="85" t="s">
        <v>169</v>
      </c>
      <c r="F90" s="81" t="s">
        <v>170</v>
      </c>
      <c r="G90" s="172"/>
      <c r="H90" s="77" t="e">
        <f>SUMIF(#REF!,B90,#REF!)</f>
        <v>#REF!</v>
      </c>
      <c r="I90" s="77" t="e">
        <f>SUMIF(#REF!,B90,#REF!)</f>
        <v>#REF!</v>
      </c>
      <c r="J90" s="119" t="e">
        <f>SUMIF(#REF!,B90,#REF!)</f>
        <v>#REF!</v>
      </c>
      <c r="K90" s="110" t="e">
        <f t="shared" si="4"/>
        <v>#REF!</v>
      </c>
      <c r="L90" s="121"/>
      <c r="M90" s="43" t="s">
        <v>423</v>
      </c>
      <c r="N90" s="37" t="s">
        <v>424</v>
      </c>
      <c r="O90" s="39">
        <f>+'[15]22'!$P$14</f>
        <v>0</v>
      </c>
      <c r="P90" s="39">
        <f>IF(M90=[12]Hoja1!$G$37,[12]Hoja1!$E$37,"OJO")</f>
        <v>105</v>
      </c>
      <c r="Q90" s="38"/>
      <c r="R90" s="38"/>
    </row>
    <row r="91" spans="1:18" ht="39.950000000000003" customHeight="1" x14ac:dyDescent="0.25">
      <c r="A91" t="s">
        <v>531</v>
      </c>
      <c r="B91" t="str">
        <f t="shared" si="7"/>
        <v>SOC29023</v>
      </c>
      <c r="C91">
        <v>29</v>
      </c>
      <c r="D91" s="4">
        <v>2012170010023</v>
      </c>
      <c r="E91" s="5" t="s">
        <v>171</v>
      </c>
      <c r="F91" s="82" t="s">
        <v>172</v>
      </c>
      <c r="G91" s="172"/>
      <c r="H91" s="77" t="e">
        <f>SUMIF(#REF!,B91,#REF!)</f>
        <v>#REF!</v>
      </c>
      <c r="I91" s="77" t="e">
        <f>SUMIF(#REF!,B91,#REF!)</f>
        <v>#REF!</v>
      </c>
      <c r="J91" s="119" t="e">
        <f>SUMIF(#REF!,B91,#REF!)</f>
        <v>#REF!</v>
      </c>
      <c r="K91" s="110" t="s">
        <v>544</v>
      </c>
      <c r="L91" s="121"/>
      <c r="M91" s="43" t="s">
        <v>425</v>
      </c>
      <c r="N91" s="37" t="s">
        <v>426</v>
      </c>
      <c r="O91" s="39">
        <f>+'[15]23'!$P$14</f>
        <v>0</v>
      </c>
      <c r="P91" s="39" t="str">
        <f>IF(M91=[12]Hoja1!$G$37,[12]Hoja1!$E$37,"OJO")</f>
        <v>OJO</v>
      </c>
      <c r="Q91" s="38"/>
      <c r="R91" s="38"/>
    </row>
    <row r="92" spans="1:18" ht="39.950000000000003" customHeight="1" x14ac:dyDescent="0.25">
      <c r="A92" t="s">
        <v>531</v>
      </c>
      <c r="B92" t="str">
        <f t="shared" si="7"/>
        <v>SOC29028</v>
      </c>
      <c r="C92">
        <v>29</v>
      </c>
      <c r="D92" s="4">
        <v>2012170010028</v>
      </c>
      <c r="E92" s="65" t="s">
        <v>508</v>
      </c>
      <c r="F92" s="82" t="s">
        <v>509</v>
      </c>
      <c r="G92" s="172"/>
      <c r="H92" s="77" t="e">
        <f>SUMIF(#REF!,B92,#REF!)</f>
        <v>#REF!</v>
      </c>
      <c r="I92" s="77" t="e">
        <f>SUMIF(#REF!,B92,#REF!)</f>
        <v>#REF!</v>
      </c>
      <c r="J92" s="119" t="e">
        <f>SUMIF(#REF!,B92,#REF!)</f>
        <v>#REF!</v>
      </c>
      <c r="K92" s="110" t="e">
        <f t="shared" si="4"/>
        <v>#REF!</v>
      </c>
      <c r="L92" s="121"/>
      <c r="M92" s="43"/>
      <c r="N92" s="37"/>
      <c r="O92" s="39"/>
      <c r="P92" s="39"/>
      <c r="Q92" s="38"/>
      <c r="R92" s="38"/>
    </row>
    <row r="93" spans="1:18" ht="39.950000000000003" customHeight="1" x14ac:dyDescent="0.25">
      <c r="A93" t="s">
        <v>531</v>
      </c>
      <c r="B93" t="str">
        <f t="shared" si="7"/>
        <v>SOC29029</v>
      </c>
      <c r="C93">
        <v>29</v>
      </c>
      <c r="D93" s="4">
        <v>2012170010029</v>
      </c>
      <c r="E93" s="5" t="s">
        <v>173</v>
      </c>
      <c r="F93" s="82" t="s">
        <v>174</v>
      </c>
      <c r="G93" s="172"/>
      <c r="H93" s="77" t="e">
        <f>SUMIF(#REF!,B93,#REF!)</f>
        <v>#REF!</v>
      </c>
      <c r="I93" s="77" t="e">
        <f>SUMIF(#REF!,B93,#REF!)</f>
        <v>#REF!</v>
      </c>
      <c r="J93" s="119" t="e">
        <f>SUMIF(#REF!,B93,#REF!)</f>
        <v>#REF!</v>
      </c>
      <c r="K93" s="110" t="e">
        <f t="shared" si="4"/>
        <v>#REF!</v>
      </c>
      <c r="L93" s="121"/>
      <c r="M93" s="43" t="s">
        <v>427</v>
      </c>
      <c r="N93" s="37" t="s">
        <v>428</v>
      </c>
      <c r="O93" s="39">
        <f>+'[15]29'!$P$14</f>
        <v>300000000</v>
      </c>
      <c r="P93" s="39">
        <f>IF(M93=[12]Hoja1!$G$44,[12]Hoja1!$E$44,"OJO")</f>
        <v>350</v>
      </c>
      <c r="Q93" s="38"/>
      <c r="R93" s="38"/>
    </row>
    <row r="94" spans="1:18" ht="39.950000000000003" customHeight="1" x14ac:dyDescent="0.25">
      <c r="A94" t="s">
        <v>531</v>
      </c>
      <c r="B94" t="str">
        <f t="shared" si="7"/>
        <v>SOC29030</v>
      </c>
      <c r="C94">
        <v>29</v>
      </c>
      <c r="D94" s="4">
        <v>2012170010030</v>
      </c>
      <c r="E94" s="5" t="s">
        <v>175</v>
      </c>
      <c r="F94" s="82" t="s">
        <v>176</v>
      </c>
      <c r="G94" s="172"/>
      <c r="H94" s="77" t="e">
        <f>SUMIF(#REF!,B94,#REF!)</f>
        <v>#REF!</v>
      </c>
      <c r="I94" s="77" t="e">
        <f>SUMIF(#REF!,B94,#REF!)</f>
        <v>#REF!</v>
      </c>
      <c r="J94" s="119" t="e">
        <f>SUMIF(#REF!,B94,#REF!)</f>
        <v>#REF!</v>
      </c>
      <c r="K94" s="110">
        <v>0</v>
      </c>
      <c r="L94" s="121"/>
      <c r="M94" s="43" t="s">
        <v>427</v>
      </c>
      <c r="N94" s="37" t="s">
        <v>428</v>
      </c>
      <c r="O94" s="39">
        <f>+'[15]30'!$P$16</f>
        <v>208811429</v>
      </c>
      <c r="P94" s="39">
        <f>IF(M94=[12]Hoja1!$G$44,[12]Hoja1!$E$44,"OJO")</f>
        <v>350</v>
      </c>
      <c r="Q94" s="38"/>
      <c r="R94" s="38"/>
    </row>
    <row r="95" spans="1:18" ht="39.950000000000003" customHeight="1" x14ac:dyDescent="0.25">
      <c r="A95" t="s">
        <v>531</v>
      </c>
      <c r="B95" t="str">
        <f t="shared" si="7"/>
        <v>SOC29031</v>
      </c>
      <c r="C95">
        <v>29</v>
      </c>
      <c r="D95" s="83">
        <v>2012170010031</v>
      </c>
      <c r="E95" s="85" t="s">
        <v>177</v>
      </c>
      <c r="F95" s="81" t="s">
        <v>178</v>
      </c>
      <c r="G95" s="172"/>
      <c r="H95" s="77" t="e">
        <f>SUMIF(#REF!,B95,#REF!)</f>
        <v>#REF!</v>
      </c>
      <c r="I95" s="77" t="e">
        <f>SUMIF(#REF!,B95,#REF!)</f>
        <v>#REF!</v>
      </c>
      <c r="J95" s="119" t="e">
        <f>SUMIF(#REF!,B95,#REF!)</f>
        <v>#REF!</v>
      </c>
      <c r="K95" s="110" t="e">
        <f t="shared" ref="K95:K111" si="8">+J95/I95</f>
        <v>#REF!</v>
      </c>
      <c r="L95" s="121"/>
      <c r="M95" s="43" t="s">
        <v>429</v>
      </c>
      <c r="N95" s="37" t="s">
        <v>430</v>
      </c>
      <c r="O95" s="39">
        <f>+'[15]31'!$P$14</f>
        <v>200000000</v>
      </c>
      <c r="P95" s="39">
        <f>IF(M95=[12]Hoja1!$G$45,[12]Hoja1!$E$45,"OJO")</f>
        <v>0</v>
      </c>
      <c r="Q95" s="38"/>
      <c r="R95" s="38"/>
    </row>
    <row r="96" spans="1:18" ht="39.950000000000003" customHeight="1" x14ac:dyDescent="0.25">
      <c r="A96" t="s">
        <v>531</v>
      </c>
      <c r="B96" t="str">
        <f t="shared" si="7"/>
        <v>SOC29032</v>
      </c>
      <c r="C96">
        <v>29</v>
      </c>
      <c r="D96" s="83">
        <v>2012170010032</v>
      </c>
      <c r="E96" s="85" t="s">
        <v>179</v>
      </c>
      <c r="F96" s="81" t="s">
        <v>180</v>
      </c>
      <c r="G96" s="172"/>
      <c r="H96" s="77" t="e">
        <f>SUMIF(#REF!,B96,#REF!)</f>
        <v>#REF!</v>
      </c>
      <c r="I96" s="77" t="e">
        <f>SUMIF(#REF!,B96,#REF!)</f>
        <v>#REF!</v>
      </c>
      <c r="J96" s="119" t="e">
        <f>SUMIF(#REF!,B96,#REF!)</f>
        <v>#REF!</v>
      </c>
      <c r="K96" s="110" t="e">
        <f t="shared" si="8"/>
        <v>#REF!</v>
      </c>
      <c r="L96" s="121"/>
      <c r="M96" s="43" t="s">
        <v>431</v>
      </c>
      <c r="N96" s="37" t="s">
        <v>432</v>
      </c>
      <c r="O96" s="39">
        <f>+'[15]32'!$P$20</f>
        <v>15000000</v>
      </c>
      <c r="P96" s="39">
        <f>IF(M96=[12]Hoja1!$G$47,[12]Hoja1!$E$47,"OJO")</f>
        <v>0</v>
      </c>
      <c r="Q96" s="38"/>
      <c r="R96" s="38"/>
    </row>
    <row r="97" spans="1:18" ht="39.950000000000003" customHeight="1" x14ac:dyDescent="0.25">
      <c r="A97" t="s">
        <v>531</v>
      </c>
      <c r="B97" t="str">
        <f t="shared" si="7"/>
        <v>SOC29144</v>
      </c>
      <c r="C97">
        <v>29</v>
      </c>
      <c r="D97" s="4">
        <v>2012170010144</v>
      </c>
      <c r="E97" s="5">
        <v>144</v>
      </c>
      <c r="F97" s="82" t="s">
        <v>181</v>
      </c>
      <c r="G97" s="172"/>
      <c r="H97" s="77" t="e">
        <f>SUMIF(#REF!,B97,#REF!)</f>
        <v>#REF!</v>
      </c>
      <c r="I97" s="77" t="e">
        <f>SUMIF(#REF!,B97,#REF!)</f>
        <v>#REF!</v>
      </c>
      <c r="J97" s="119" t="e">
        <f>SUMIF(#REF!,B97,#REF!)</f>
        <v>#REF!</v>
      </c>
      <c r="K97" s="110" t="e">
        <f t="shared" si="8"/>
        <v>#REF!</v>
      </c>
      <c r="L97" s="121"/>
      <c r="M97" s="43" t="s">
        <v>449</v>
      </c>
      <c r="N97" s="37" t="s">
        <v>450</v>
      </c>
      <c r="O97" s="40"/>
      <c r="P97" s="39">
        <f>IF(M97=[12]Hoja1!$G$263,[12]Hoja1!$E$263,"OJO")</f>
        <v>0</v>
      </c>
      <c r="Q97" s="38"/>
      <c r="R97" s="38"/>
    </row>
    <row r="98" spans="1:18" ht="39.950000000000003" customHeight="1" x14ac:dyDescent="0.25">
      <c r="A98" t="s">
        <v>531</v>
      </c>
      <c r="B98" t="str">
        <f t="shared" si="7"/>
        <v>SOC29007</v>
      </c>
      <c r="C98">
        <v>29</v>
      </c>
      <c r="D98" s="4">
        <v>2012170010007</v>
      </c>
      <c r="E98" s="5" t="s">
        <v>99</v>
      </c>
      <c r="F98" s="82" t="s">
        <v>100</v>
      </c>
      <c r="G98" s="172"/>
      <c r="H98" s="77" t="e">
        <f>SUMIF(#REF!,B98,#REF!)</f>
        <v>#REF!</v>
      </c>
      <c r="I98" s="77" t="e">
        <f>SUMIF(#REF!,B98,#REF!)</f>
        <v>#REF!</v>
      </c>
      <c r="J98" s="119" t="e">
        <f>SUMIF(#REF!,B98,#REF!)</f>
        <v>#REF!</v>
      </c>
      <c r="K98" s="110" t="e">
        <f t="shared" si="8"/>
        <v>#REF!</v>
      </c>
      <c r="L98" s="121"/>
      <c r="M98" s="43" t="s">
        <v>365</v>
      </c>
      <c r="N98" s="37" t="s">
        <v>366</v>
      </c>
      <c r="O98" s="39">
        <f>+'[15]07(2)'!$P$23</f>
        <v>302500000</v>
      </c>
      <c r="P98" s="39">
        <f>IF(M98=[12]Hoja1!$G$293,[12]Hoja1!$E$293,"OJO")</f>
        <v>0</v>
      </c>
      <c r="Q98" s="38"/>
      <c r="R98" s="38"/>
    </row>
    <row r="99" spans="1:18" ht="39.950000000000003" customHeight="1" x14ac:dyDescent="0.25">
      <c r="A99" t="s">
        <v>531</v>
      </c>
      <c r="B99" t="str">
        <f t="shared" si="7"/>
        <v>SOC29113</v>
      </c>
      <c r="C99">
        <v>29</v>
      </c>
      <c r="D99" s="78">
        <v>2012170010113</v>
      </c>
      <c r="E99" s="78" t="s">
        <v>251</v>
      </c>
      <c r="F99" s="81" t="s">
        <v>252</v>
      </c>
      <c r="G99" s="172"/>
      <c r="H99" s="77" t="e">
        <f>SUMIF(#REF!,B99,#REF!)</f>
        <v>#REF!</v>
      </c>
      <c r="I99" s="77" t="e">
        <f>SUMIF(#REF!,B99,#REF!)</f>
        <v>#REF!</v>
      </c>
      <c r="J99" s="119" t="e">
        <f>SUMIF(#REF!,B99,#REF!)</f>
        <v>#REF!</v>
      </c>
      <c r="K99" s="110" t="e">
        <f t="shared" si="8"/>
        <v>#REF!</v>
      </c>
      <c r="L99" s="121"/>
      <c r="M99" s="43" t="s">
        <v>451</v>
      </c>
      <c r="N99" s="37" t="s">
        <v>452</v>
      </c>
      <c r="O99" s="40"/>
      <c r="P99" s="39">
        <f>IF(M99=[12]Hoja1!$G$246,[12]Hoja1!$E$246,"OJO")</f>
        <v>10</v>
      </c>
      <c r="Q99" s="38"/>
      <c r="R99" s="38"/>
    </row>
    <row r="100" spans="1:18" ht="39.950000000000003" customHeight="1" x14ac:dyDescent="0.25">
      <c r="A100" t="s">
        <v>531</v>
      </c>
      <c r="B100" t="str">
        <f t="shared" si="7"/>
        <v>SOC29112</v>
      </c>
      <c r="C100">
        <v>29</v>
      </c>
      <c r="D100" s="80">
        <v>2012170010112</v>
      </c>
      <c r="E100" s="80" t="s">
        <v>253</v>
      </c>
      <c r="F100" s="82" t="s">
        <v>254</v>
      </c>
      <c r="G100" s="172"/>
      <c r="H100" s="77" t="e">
        <f>SUMIF(#REF!,B100,#REF!)</f>
        <v>#REF!</v>
      </c>
      <c r="I100" s="77" t="e">
        <f>SUMIF(#REF!,B100,#REF!)</f>
        <v>#REF!</v>
      </c>
      <c r="J100" s="119" t="e">
        <f>SUMIF(#REF!,B100,#REF!)</f>
        <v>#REF!</v>
      </c>
      <c r="K100" s="110" t="e">
        <f t="shared" si="8"/>
        <v>#REF!</v>
      </c>
      <c r="L100" s="121"/>
      <c r="M100" s="43" t="s">
        <v>435</v>
      </c>
      <c r="N100" s="37" t="s">
        <v>436</v>
      </c>
      <c r="O100" s="40"/>
      <c r="P100" s="39">
        <f>IF(M100=[12]Hoja1!$G$249,[12]Hoja1!$E$249,"OJO")</f>
        <v>0</v>
      </c>
      <c r="Q100" s="38"/>
      <c r="R100" s="38"/>
    </row>
    <row r="101" spans="1:18" ht="39.950000000000003" customHeight="1" x14ac:dyDescent="0.25">
      <c r="A101" t="s">
        <v>531</v>
      </c>
      <c r="B101" t="str">
        <f t="shared" si="7"/>
        <v>SOC29109</v>
      </c>
      <c r="C101">
        <v>29</v>
      </c>
      <c r="D101" s="80">
        <v>2012170010109</v>
      </c>
      <c r="E101" s="80" t="s">
        <v>255</v>
      </c>
      <c r="F101" s="82" t="s">
        <v>256</v>
      </c>
      <c r="G101" s="172"/>
      <c r="H101" s="77" t="e">
        <f>SUMIF(#REF!,B101,#REF!)</f>
        <v>#REF!</v>
      </c>
      <c r="I101" s="77" t="e">
        <f>SUMIF(#REF!,B101,#REF!)</f>
        <v>#REF!</v>
      </c>
      <c r="J101" s="119" t="e">
        <f>SUMIF(#REF!,B101,#REF!)</f>
        <v>#REF!</v>
      </c>
      <c r="K101" s="110" t="e">
        <f t="shared" si="8"/>
        <v>#REF!</v>
      </c>
      <c r="L101" s="121"/>
      <c r="M101" s="43" t="s">
        <v>437</v>
      </c>
      <c r="N101" s="37" t="s">
        <v>438</v>
      </c>
      <c r="O101" s="40"/>
      <c r="P101" s="39">
        <f>IF(M101=[12]Hoja1!$G$251,[12]Hoja1!$E$251,"OJO")</f>
        <v>0</v>
      </c>
      <c r="Q101" s="38"/>
      <c r="R101" s="38"/>
    </row>
    <row r="102" spans="1:18" ht="39.950000000000003" customHeight="1" x14ac:dyDescent="0.25">
      <c r="A102" t="s">
        <v>531</v>
      </c>
      <c r="B102" t="str">
        <f t="shared" si="7"/>
        <v>SOC29110</v>
      </c>
      <c r="C102">
        <v>29</v>
      </c>
      <c r="D102" s="78">
        <v>2012170010110</v>
      </c>
      <c r="E102" s="78" t="s">
        <v>257</v>
      </c>
      <c r="F102" s="81" t="s">
        <v>258</v>
      </c>
      <c r="G102" s="172"/>
      <c r="H102" s="77" t="e">
        <f>SUMIF(#REF!,B102,#REF!)</f>
        <v>#REF!</v>
      </c>
      <c r="I102" s="77" t="e">
        <f>SUMIF(#REF!,B102,#REF!)</f>
        <v>#REF!</v>
      </c>
      <c r="J102" s="119" t="e">
        <f>SUMIF(#REF!,B102,#REF!)</f>
        <v>#REF!</v>
      </c>
      <c r="K102" s="110" t="e">
        <f t="shared" si="8"/>
        <v>#REF!</v>
      </c>
      <c r="L102" s="121"/>
      <c r="M102" s="43" t="s">
        <v>437</v>
      </c>
      <c r="N102" s="37" t="s">
        <v>438</v>
      </c>
      <c r="O102" s="40"/>
      <c r="P102" s="39">
        <f>IF(M102=[12]Hoja1!$G$251,[12]Hoja1!$E$251,"OJO")</f>
        <v>0</v>
      </c>
      <c r="Q102" s="38"/>
      <c r="R102" s="38"/>
    </row>
    <row r="103" spans="1:18" ht="39.950000000000003" customHeight="1" x14ac:dyDescent="0.25">
      <c r="A103" t="s">
        <v>531</v>
      </c>
      <c r="B103" t="str">
        <f t="shared" si="7"/>
        <v>SOC29107</v>
      </c>
      <c r="C103">
        <v>29</v>
      </c>
      <c r="D103" s="80">
        <v>2012170010107</v>
      </c>
      <c r="E103" s="80" t="s">
        <v>259</v>
      </c>
      <c r="F103" s="82" t="s">
        <v>260</v>
      </c>
      <c r="G103" s="172"/>
      <c r="H103" s="77" t="e">
        <f>SUMIF(#REF!,B103,#REF!)</f>
        <v>#REF!</v>
      </c>
      <c r="I103" s="77" t="e">
        <f>SUMIF(#REF!,B103,#REF!)</f>
        <v>#REF!</v>
      </c>
      <c r="J103" s="119" t="e">
        <f>SUMIF(#REF!,B103,#REF!)</f>
        <v>#REF!</v>
      </c>
      <c r="K103" s="110" t="e">
        <f t="shared" si="8"/>
        <v>#REF!</v>
      </c>
      <c r="L103" s="121"/>
      <c r="M103" s="43" t="s">
        <v>437</v>
      </c>
      <c r="N103" s="37" t="s">
        <v>438</v>
      </c>
      <c r="O103" s="40"/>
      <c r="P103" s="39">
        <f>IF(M103=[12]Hoja1!$G$251,[12]Hoja1!$E$251,"OJO")</f>
        <v>0</v>
      </c>
      <c r="Q103" s="38"/>
      <c r="R103" s="38"/>
    </row>
    <row r="104" spans="1:18" ht="39.950000000000003" customHeight="1" x14ac:dyDescent="0.25">
      <c r="A104" t="s">
        <v>531</v>
      </c>
      <c r="B104" t="str">
        <f t="shared" si="7"/>
        <v>SOC29115</v>
      </c>
      <c r="C104">
        <v>29</v>
      </c>
      <c r="D104" s="78">
        <v>2012170010115</v>
      </c>
      <c r="E104" s="78" t="s">
        <v>261</v>
      </c>
      <c r="F104" s="81" t="s">
        <v>262</v>
      </c>
      <c r="G104" s="172"/>
      <c r="H104" s="77" t="e">
        <f>SUMIF(#REF!,B104,#REF!)</f>
        <v>#REF!</v>
      </c>
      <c r="I104" s="77" t="e">
        <f>SUMIF(#REF!,B104,#REF!)</f>
        <v>#REF!</v>
      </c>
      <c r="J104" s="119" t="e">
        <f>SUMIF(#REF!,B104,#REF!)</f>
        <v>#REF!</v>
      </c>
      <c r="K104" s="110" t="e">
        <f t="shared" si="8"/>
        <v>#REF!</v>
      </c>
      <c r="L104" s="121"/>
      <c r="M104" s="43" t="s">
        <v>439</v>
      </c>
      <c r="N104" s="37" t="s">
        <v>440</v>
      </c>
      <c r="O104" s="40"/>
      <c r="P104" s="39">
        <f>IF(M104=[12]Hoja1!$G$253,[12]Hoja1!$E$253,"OJO")</f>
        <v>0</v>
      </c>
      <c r="Q104" s="38"/>
      <c r="R104" s="38"/>
    </row>
    <row r="105" spans="1:18" ht="39.950000000000003" customHeight="1" x14ac:dyDescent="0.25">
      <c r="A105" t="s">
        <v>531</v>
      </c>
      <c r="B105" t="str">
        <f t="shared" si="7"/>
        <v>SOC29111</v>
      </c>
      <c r="C105">
        <v>29</v>
      </c>
      <c r="D105" s="80">
        <v>2012170010111</v>
      </c>
      <c r="E105" s="80" t="s">
        <v>263</v>
      </c>
      <c r="F105" s="82" t="s">
        <v>264</v>
      </c>
      <c r="G105" s="172"/>
      <c r="H105" s="77" t="e">
        <f>SUMIF(#REF!,B105,#REF!)</f>
        <v>#REF!</v>
      </c>
      <c r="I105" s="77" t="e">
        <f>SUMIF(#REF!,B105,#REF!)</f>
        <v>#REF!</v>
      </c>
      <c r="J105" s="119" t="e">
        <f>SUMIF(#REF!,B105,#REF!)</f>
        <v>#REF!</v>
      </c>
      <c r="K105" s="110" t="e">
        <f t="shared" si="8"/>
        <v>#REF!</v>
      </c>
      <c r="L105" s="121"/>
      <c r="M105" s="43" t="s">
        <v>441</v>
      </c>
      <c r="N105" s="37" t="s">
        <v>442</v>
      </c>
      <c r="O105" s="40"/>
      <c r="P105" s="39">
        <f>IF(M105=[12]Hoja1!$G$261,[12]Hoja1!$E$261,"OJO")</f>
        <v>4</v>
      </c>
      <c r="Q105" s="38"/>
      <c r="R105" s="38"/>
    </row>
    <row r="106" spans="1:18" ht="39.950000000000003" customHeight="1" x14ac:dyDescent="0.25">
      <c r="A106" t="s">
        <v>531</v>
      </c>
      <c r="B106" t="str">
        <f t="shared" si="7"/>
        <v>SOC29114</v>
      </c>
      <c r="C106">
        <v>29</v>
      </c>
      <c r="D106" s="78">
        <v>2012170010114</v>
      </c>
      <c r="E106" s="78" t="s">
        <v>265</v>
      </c>
      <c r="F106" s="81" t="s">
        <v>266</v>
      </c>
      <c r="G106" s="172"/>
      <c r="H106" s="77" t="e">
        <f>SUMIF(#REF!,B106,#REF!)</f>
        <v>#REF!</v>
      </c>
      <c r="I106" s="77" t="e">
        <f>SUMIF(#REF!,B106,#REF!)</f>
        <v>#REF!</v>
      </c>
      <c r="J106" s="119" t="e">
        <f>SUMIF(#REF!,B106,#REF!)</f>
        <v>#REF!</v>
      </c>
      <c r="K106" s="110" t="e">
        <f t="shared" si="8"/>
        <v>#REF!</v>
      </c>
      <c r="L106" s="121"/>
      <c r="M106" s="43" t="s">
        <v>443</v>
      </c>
      <c r="N106" s="37" t="s">
        <v>444</v>
      </c>
      <c r="O106" s="40"/>
      <c r="P106" s="39">
        <f>IF(M106=[12]Hoja1!$G$267,[12]Hoja1!$E$267,"OJO")</f>
        <v>1</v>
      </c>
      <c r="Q106" s="38"/>
      <c r="R106" s="38"/>
    </row>
    <row r="107" spans="1:18" ht="39.950000000000003" customHeight="1" x14ac:dyDescent="0.25">
      <c r="A107" t="s">
        <v>531</v>
      </c>
      <c r="B107" t="str">
        <f t="shared" si="7"/>
        <v>SOC29108</v>
      </c>
      <c r="C107">
        <v>29</v>
      </c>
      <c r="D107" s="78">
        <v>2012170010108</v>
      </c>
      <c r="E107" s="78" t="s">
        <v>267</v>
      </c>
      <c r="F107" s="81" t="s">
        <v>268</v>
      </c>
      <c r="G107" s="172"/>
      <c r="H107" s="77" t="e">
        <f>SUMIF(#REF!,B107,#REF!)</f>
        <v>#REF!</v>
      </c>
      <c r="I107" s="77" t="e">
        <f>SUMIF(#REF!,B107,#REF!)</f>
        <v>#REF!</v>
      </c>
      <c r="J107" s="119" t="e">
        <f>SUMIF(#REF!,B107,#REF!)</f>
        <v>#REF!</v>
      </c>
      <c r="K107" s="110" t="e">
        <f t="shared" si="8"/>
        <v>#REF!</v>
      </c>
      <c r="L107" s="121"/>
      <c r="M107" s="43" t="s">
        <v>445</v>
      </c>
      <c r="N107" s="37" t="s">
        <v>446</v>
      </c>
      <c r="O107" s="40"/>
      <c r="P107" s="39">
        <f>IF(M107=[12]Hoja1!$G$278,[12]Hoja1!$E$278,"OJO")</f>
        <v>2777</v>
      </c>
      <c r="Q107" s="38"/>
      <c r="R107" s="38"/>
    </row>
    <row r="108" spans="1:18" ht="39.950000000000003" customHeight="1" x14ac:dyDescent="0.25">
      <c r="A108" t="s">
        <v>531</v>
      </c>
      <c r="B108" t="str">
        <f t="shared" si="7"/>
        <v>SOC29116</v>
      </c>
      <c r="C108">
        <v>29</v>
      </c>
      <c r="D108" s="78">
        <v>2012170010116</v>
      </c>
      <c r="E108" s="78" t="s">
        <v>269</v>
      </c>
      <c r="F108" s="81" t="s">
        <v>270</v>
      </c>
      <c r="G108" s="172"/>
      <c r="H108" s="77" t="e">
        <f>SUMIF(#REF!,B108,#REF!)</f>
        <v>#REF!</v>
      </c>
      <c r="I108" s="77" t="e">
        <f>SUMIF(#REF!,B108,#REF!)</f>
        <v>#REF!</v>
      </c>
      <c r="J108" s="119" t="e">
        <f>SUMIF(#REF!,B108,#REF!)</f>
        <v>#REF!</v>
      </c>
      <c r="K108" s="110" t="e">
        <f t="shared" si="8"/>
        <v>#REF!</v>
      </c>
      <c r="L108" s="121"/>
      <c r="M108" s="43" t="s">
        <v>453</v>
      </c>
      <c r="N108" s="37" t="s">
        <v>454</v>
      </c>
      <c r="O108" s="40"/>
      <c r="P108" s="39">
        <f>IF(M108=[12]Hoja1!$G$276,[12]Hoja1!$E$276,"OJO")</f>
        <v>231601</v>
      </c>
      <c r="Q108" s="38"/>
      <c r="R108" s="38"/>
    </row>
    <row r="109" spans="1:18" ht="39.950000000000003" customHeight="1" x14ac:dyDescent="0.25">
      <c r="A109" t="s">
        <v>531</v>
      </c>
      <c r="B109" t="str">
        <f t="shared" si="7"/>
        <v>SOC29159</v>
      </c>
      <c r="C109">
        <v>29</v>
      </c>
      <c r="D109" s="4">
        <v>2012170010159</v>
      </c>
      <c r="E109" s="5" t="s">
        <v>182</v>
      </c>
      <c r="F109" s="82" t="s">
        <v>183</v>
      </c>
      <c r="G109" s="172"/>
      <c r="H109" s="77" t="e">
        <f>SUMIF(#REF!,B109,#REF!)</f>
        <v>#REF!</v>
      </c>
      <c r="I109" s="77" t="e">
        <f>SUMIF(#REF!,B109,#REF!)</f>
        <v>#REF!</v>
      </c>
      <c r="J109" s="119" t="e">
        <f>SUMIF(#REF!,B109,#REF!)</f>
        <v>#REF!</v>
      </c>
      <c r="K109" s="110" t="e">
        <f t="shared" si="8"/>
        <v>#REF!</v>
      </c>
      <c r="L109" s="121"/>
      <c r="M109" s="43" t="s">
        <v>433</v>
      </c>
      <c r="N109" s="37" t="s">
        <v>434</v>
      </c>
      <c r="O109" s="39">
        <f>+'[15]159'!$P$13</f>
        <v>25000000</v>
      </c>
      <c r="P109" s="39">
        <f>IF(M109=[12]Hoja1!$G$49,[12]Hoja1!$E$49,"OJO")</f>
        <v>100</v>
      </c>
      <c r="Q109" s="38"/>
      <c r="R109" s="38"/>
    </row>
    <row r="110" spans="1:18" ht="39.950000000000003" customHeight="1" x14ac:dyDescent="0.25">
      <c r="A110" t="s">
        <v>531</v>
      </c>
      <c r="B110" t="str">
        <f t="shared" ref="B110" si="9">CONCATENATE(A110,C110,E110)</f>
        <v>SOC29150</v>
      </c>
      <c r="C110">
        <v>29</v>
      </c>
      <c r="D110" s="4">
        <v>2012170010159</v>
      </c>
      <c r="E110" s="5">
        <v>150</v>
      </c>
      <c r="F110" s="101" t="s">
        <v>548</v>
      </c>
      <c r="G110" s="172"/>
      <c r="H110" s="98" t="e">
        <f>SUMIF(#REF!,B110,#REF!)</f>
        <v>#REF!</v>
      </c>
      <c r="I110" s="98" t="e">
        <f>SUMIF(#REF!,B110,#REF!)</f>
        <v>#REF!</v>
      </c>
      <c r="J110" s="119" t="e">
        <f>SUMIF(#REF!,B110,#REF!)</f>
        <v>#REF!</v>
      </c>
      <c r="K110" s="110" t="s">
        <v>544</v>
      </c>
      <c r="L110" s="121"/>
      <c r="M110" s="43" t="s">
        <v>433</v>
      </c>
      <c r="N110" s="37" t="s">
        <v>434</v>
      </c>
      <c r="O110" s="39">
        <f>+'[15]159'!$P$13</f>
        <v>25000000</v>
      </c>
      <c r="P110" s="39">
        <f>IF(M110=[12]Hoja1!$G$49,[12]Hoja1!$E$49,"OJO")</f>
        <v>100</v>
      </c>
      <c r="Q110" s="38"/>
      <c r="R110" s="38"/>
    </row>
    <row r="111" spans="1:18" ht="39.950000000000003" customHeight="1" x14ac:dyDescent="0.25">
      <c r="A111" t="s">
        <v>531</v>
      </c>
      <c r="B111" t="str">
        <f t="shared" si="7"/>
        <v>SOC29200</v>
      </c>
      <c r="C111">
        <v>29</v>
      </c>
      <c r="D111" s="4">
        <v>2012170010200</v>
      </c>
      <c r="E111" s="5">
        <v>200</v>
      </c>
      <c r="F111" s="82" t="s">
        <v>184</v>
      </c>
      <c r="G111" s="172"/>
      <c r="H111" s="77" t="e">
        <f>SUMIF(#REF!,B111,#REF!)</f>
        <v>#REF!</v>
      </c>
      <c r="I111" s="77" t="e">
        <f>SUMIF(#REF!,B111,#REF!)</f>
        <v>#REF!</v>
      </c>
      <c r="J111" s="119" t="e">
        <f>SUMIF(#REF!,B111,#REF!)</f>
        <v>#REF!</v>
      </c>
      <c r="K111" s="110" t="e">
        <f t="shared" si="8"/>
        <v>#REF!</v>
      </c>
      <c r="L111" s="122"/>
      <c r="M111" s="43">
        <v>0</v>
      </c>
      <c r="N111" s="37">
        <v>0</v>
      </c>
      <c r="O111" s="40"/>
      <c r="P111" s="39" t="str">
        <f>IF(M111=[12]Hoja1!$G$49,[12]Hoja1!$E$49,"OJO")</f>
        <v>OJO</v>
      </c>
      <c r="Q111" s="38"/>
      <c r="R111" s="38"/>
    </row>
    <row r="112" spans="1:18" ht="39.950000000000003" customHeight="1" x14ac:dyDescent="0.25">
      <c r="A112" t="s">
        <v>532</v>
      </c>
      <c r="B112" t="str">
        <f t="shared" si="7"/>
        <v>UGR33045</v>
      </c>
      <c r="C112">
        <v>33</v>
      </c>
      <c r="D112" s="4">
        <v>2012170010045</v>
      </c>
      <c r="E112" s="5" t="s">
        <v>185</v>
      </c>
      <c r="F112" s="82" t="s">
        <v>186</v>
      </c>
      <c r="G112" s="173" t="s">
        <v>187</v>
      </c>
      <c r="H112" s="98" t="e">
        <f>SUMIF(#REF!,B112,#REF!)</f>
        <v>#REF!</v>
      </c>
      <c r="I112" s="77" t="e">
        <f>SUMIF(#REF!,B112,#REF!)</f>
        <v>#REF!</v>
      </c>
      <c r="J112" s="77" t="e">
        <f>SUMIF(#REF!,B112,#REF!)</f>
        <v>#REF!</v>
      </c>
      <c r="K112" s="110" t="e">
        <f t="shared" ref="K112:K127" si="10">+J112/I112</f>
        <v>#REF!</v>
      </c>
      <c r="L112" s="35"/>
      <c r="M112" s="43" t="s">
        <v>455</v>
      </c>
      <c r="N112" s="37" t="s">
        <v>456</v>
      </c>
      <c r="O112" s="39">
        <f>+'[16]045'!$P$35</f>
        <v>148526758.375</v>
      </c>
      <c r="P112" s="39">
        <f>IF(M112=[12]Hoja1!$G$631,[12]Hoja1!$E$631,"OJO")</f>
        <v>100</v>
      </c>
      <c r="Q112" s="38"/>
      <c r="R112" s="38"/>
    </row>
    <row r="113" spans="1:18" ht="39.950000000000003" customHeight="1" x14ac:dyDescent="0.25">
      <c r="A113" t="s">
        <v>532</v>
      </c>
      <c r="B113" t="str">
        <f t="shared" si="7"/>
        <v>UGR33040</v>
      </c>
      <c r="C113">
        <v>33</v>
      </c>
      <c r="D113" s="4">
        <v>2012170010040</v>
      </c>
      <c r="E113" s="5" t="s">
        <v>188</v>
      </c>
      <c r="F113" s="82" t="s">
        <v>189</v>
      </c>
      <c r="G113" s="173"/>
      <c r="H113" s="77" t="e">
        <f>SUMIF(#REF!,B113,#REF!)</f>
        <v>#REF!</v>
      </c>
      <c r="I113" s="77" t="e">
        <f>SUMIF(#REF!,B113,#REF!)</f>
        <v>#REF!</v>
      </c>
      <c r="J113" s="77" t="e">
        <f>SUMIF(#REF!,B113,#REF!)</f>
        <v>#REF!</v>
      </c>
      <c r="K113" s="110" t="e">
        <f t="shared" si="10"/>
        <v>#REF!</v>
      </c>
      <c r="L113" s="35"/>
      <c r="M113" s="43" t="s">
        <v>457</v>
      </c>
      <c r="N113" s="37" t="s">
        <v>458</v>
      </c>
      <c r="O113" s="39">
        <f>+'[16]040'!$P$12</f>
        <v>75000000</v>
      </c>
      <c r="P113" s="39">
        <f>IF(M113=[12]Hoja1!$G$622,[12]Hoja1!$E$622,"OJO")</f>
        <v>2</v>
      </c>
      <c r="Q113" s="38"/>
      <c r="R113" s="38"/>
    </row>
    <row r="114" spans="1:18" ht="39.950000000000003" customHeight="1" x14ac:dyDescent="0.25">
      <c r="A114" t="s">
        <v>532</v>
      </c>
      <c r="B114" t="str">
        <f t="shared" ref="B114" si="11">CONCATENATE(A114,C114,E114)</f>
        <v>UGR33041</v>
      </c>
      <c r="C114">
        <v>33</v>
      </c>
      <c r="D114" s="4">
        <v>2012170010041</v>
      </c>
      <c r="E114" s="65" t="s">
        <v>520</v>
      </c>
      <c r="F114" s="101" t="s">
        <v>543</v>
      </c>
      <c r="G114" s="173"/>
      <c r="H114" s="98" t="e">
        <f>SUMIF(#REF!,B114,#REF!)</f>
        <v>#REF!</v>
      </c>
      <c r="I114" s="98" t="e">
        <f>SUMIF(#REF!,B114,#REF!)</f>
        <v>#REF!</v>
      </c>
      <c r="J114" s="98" t="e">
        <f>SUMIF(#REF!,B114,#REF!)</f>
        <v>#REF!</v>
      </c>
      <c r="K114" s="110" t="s">
        <v>544</v>
      </c>
      <c r="L114" s="35"/>
      <c r="M114" s="43" t="s">
        <v>457</v>
      </c>
      <c r="N114" s="37" t="s">
        <v>458</v>
      </c>
      <c r="O114" s="39">
        <f>+'[16]040'!$P$12</f>
        <v>75000000</v>
      </c>
      <c r="P114" s="39">
        <f>IF(M114=[12]Hoja1!$G$622,[12]Hoja1!$E$622,"OJO")</f>
        <v>2</v>
      </c>
      <c r="Q114" s="38"/>
      <c r="R114" s="38"/>
    </row>
    <row r="115" spans="1:18" ht="39.950000000000003" customHeight="1" x14ac:dyDescent="0.25">
      <c r="A115" t="s">
        <v>532</v>
      </c>
      <c r="B115" t="str">
        <f t="shared" si="7"/>
        <v>UGR33038</v>
      </c>
      <c r="C115">
        <v>33</v>
      </c>
      <c r="D115" s="4">
        <v>2012170010038</v>
      </c>
      <c r="E115" s="5" t="s">
        <v>190</v>
      </c>
      <c r="F115" s="82" t="s">
        <v>191</v>
      </c>
      <c r="G115" s="173"/>
      <c r="H115" s="77" t="e">
        <f>SUMIF(#REF!,B115,#REF!)</f>
        <v>#REF!</v>
      </c>
      <c r="I115" s="77" t="e">
        <f>SUMIF(#REF!,B115,#REF!)</f>
        <v>#REF!</v>
      </c>
      <c r="J115" s="77" t="e">
        <f>SUMIF(#REF!,B115,#REF!)</f>
        <v>#REF!</v>
      </c>
      <c r="K115" s="110" t="e">
        <f t="shared" si="10"/>
        <v>#REF!</v>
      </c>
      <c r="L115" s="35"/>
      <c r="M115" s="43" t="s">
        <v>459</v>
      </c>
      <c r="N115" s="37" t="s">
        <v>460</v>
      </c>
      <c r="O115" s="39">
        <f>+'[16]038'!$P$15</f>
        <v>162500000</v>
      </c>
      <c r="P115" s="39">
        <f>IF(M115=[12]Hoja1!$G$637,[12]Hoja1!$E$637,"OJO")</f>
        <v>100</v>
      </c>
      <c r="Q115" s="38"/>
      <c r="R115" s="38"/>
    </row>
    <row r="116" spans="1:18" ht="39.950000000000003" customHeight="1" x14ac:dyDescent="0.25">
      <c r="A116" t="s">
        <v>532</v>
      </c>
      <c r="B116" t="str">
        <f t="shared" si="7"/>
        <v>UGR33039</v>
      </c>
      <c r="C116">
        <v>33</v>
      </c>
      <c r="D116" s="4">
        <v>2012170010039</v>
      </c>
      <c r="E116" s="5" t="s">
        <v>192</v>
      </c>
      <c r="F116" s="82" t="s">
        <v>193</v>
      </c>
      <c r="G116" s="173"/>
      <c r="H116" s="77" t="e">
        <f>SUMIF(#REF!,B116,#REF!)</f>
        <v>#REF!</v>
      </c>
      <c r="I116" s="77" t="e">
        <f>SUMIF(#REF!,B116,#REF!)</f>
        <v>#REF!</v>
      </c>
      <c r="J116" s="77" t="e">
        <f>SUMIF(#REF!,B116,#REF!)</f>
        <v>#REF!</v>
      </c>
      <c r="K116" s="110" t="e">
        <f t="shared" si="10"/>
        <v>#REF!</v>
      </c>
      <c r="L116" s="35"/>
      <c r="M116" s="43" t="s">
        <v>461</v>
      </c>
      <c r="N116" s="37" t="s">
        <v>462</v>
      </c>
      <c r="O116" s="39">
        <f>+'[16]039'!$P$12</f>
        <v>0</v>
      </c>
      <c r="P116" s="39">
        <f>IF(M116=[12]Hoja1!$G$641,[12]Hoja1!$E$641,"OJO")</f>
        <v>4</v>
      </c>
      <c r="Q116" s="38"/>
      <c r="R116" s="38"/>
    </row>
    <row r="117" spans="1:18" ht="39.950000000000003" customHeight="1" x14ac:dyDescent="0.25">
      <c r="A117" t="s">
        <v>532</v>
      </c>
      <c r="B117" t="str">
        <f t="shared" si="7"/>
        <v>UGR33044</v>
      </c>
      <c r="C117">
        <v>33</v>
      </c>
      <c r="D117" s="83">
        <v>2012170010044</v>
      </c>
      <c r="E117" s="85" t="s">
        <v>194</v>
      </c>
      <c r="F117" s="81" t="s">
        <v>195</v>
      </c>
      <c r="G117" s="173"/>
      <c r="H117" s="77" t="e">
        <f>SUMIF(#REF!,B117,#REF!)</f>
        <v>#REF!</v>
      </c>
      <c r="I117" s="77" t="e">
        <f>SUMIF(#REF!,B117,#REF!)</f>
        <v>#REF!</v>
      </c>
      <c r="J117" s="77" t="e">
        <f>SUMIF(#REF!,B117,#REF!)</f>
        <v>#REF!</v>
      </c>
      <c r="K117" s="110" t="e">
        <f t="shared" si="10"/>
        <v>#REF!</v>
      </c>
      <c r="L117" s="35"/>
      <c r="M117" s="43" t="s">
        <v>463</v>
      </c>
      <c r="N117" s="37" t="s">
        <v>464</v>
      </c>
      <c r="O117" s="39">
        <f>+'[16]044'!$P$16</f>
        <v>68000000</v>
      </c>
      <c r="P117" s="39">
        <f>IF(M117=[12]Hoja1!$G$624,[12]Hoja1!$E$624,"OJO")</f>
        <v>811320754716981</v>
      </c>
      <c r="Q117" s="38"/>
      <c r="R117" s="38"/>
    </row>
    <row r="118" spans="1:18" ht="39" customHeight="1" x14ac:dyDescent="0.25">
      <c r="A118" t="s">
        <v>532</v>
      </c>
      <c r="B118" t="str">
        <f t="shared" si="7"/>
        <v>UGR33047</v>
      </c>
      <c r="C118">
        <v>33</v>
      </c>
      <c r="D118" s="4">
        <v>2012170010047</v>
      </c>
      <c r="E118" s="5" t="s">
        <v>196</v>
      </c>
      <c r="F118" s="82" t="s">
        <v>197</v>
      </c>
      <c r="G118" s="173"/>
      <c r="H118" s="77" t="e">
        <f>SUMIF(#REF!,B118,#REF!)</f>
        <v>#REF!</v>
      </c>
      <c r="I118" s="77" t="e">
        <f>SUMIF(#REF!,B118,#REF!)</f>
        <v>#REF!</v>
      </c>
      <c r="J118" s="77" t="e">
        <f>SUMIF(#REF!,B118,#REF!)</f>
        <v>#REF!</v>
      </c>
      <c r="K118" s="110" t="e">
        <f t="shared" si="10"/>
        <v>#REF!</v>
      </c>
      <c r="L118" s="35"/>
      <c r="M118" s="43" t="s">
        <v>455</v>
      </c>
      <c r="N118" s="37" t="s">
        <v>456</v>
      </c>
      <c r="O118" s="39">
        <f>+'[16]47-Atenc. Emerg'!$P$19</f>
        <v>452289076.625</v>
      </c>
      <c r="P118" s="39">
        <f>IF(M118=[12]Hoja1!$G$631,[12]Hoja1!$E$631,"OJO")</f>
        <v>100</v>
      </c>
      <c r="Q118" s="38"/>
      <c r="R118" s="38"/>
    </row>
    <row r="119" spans="1:18" ht="39.950000000000003" customHeight="1" x14ac:dyDescent="0.25">
      <c r="A119" t="s">
        <v>533</v>
      </c>
      <c r="B119" t="str">
        <f t="shared" si="7"/>
        <v>STC35011</v>
      </c>
      <c r="C119">
        <v>35</v>
      </c>
      <c r="D119" s="83">
        <v>2012170010011</v>
      </c>
      <c r="E119" s="85" t="s">
        <v>198</v>
      </c>
      <c r="F119" s="81" t="s">
        <v>199</v>
      </c>
      <c r="G119" s="170" t="s">
        <v>200</v>
      </c>
      <c r="H119" s="98" t="e">
        <f>SUMIF(#REF!,B119,#REF!)</f>
        <v>#REF!</v>
      </c>
      <c r="I119" s="77" t="e">
        <f>SUMIF(#REF!,B119,#REF!)</f>
        <v>#REF!</v>
      </c>
      <c r="J119" s="77" t="e">
        <f>SUMIF(#REF!,B119,#REF!)</f>
        <v>#REF!</v>
      </c>
      <c r="K119" s="110" t="e">
        <f t="shared" si="10"/>
        <v>#REF!</v>
      </c>
      <c r="L119" s="35"/>
      <c r="M119" s="43" t="s">
        <v>465</v>
      </c>
      <c r="N119" s="37" t="s">
        <v>466</v>
      </c>
      <c r="O119" s="39">
        <f>+'[17]PROYECTO 11'!$P$17</f>
        <v>20000000</v>
      </c>
      <c r="P119" s="39">
        <f>IF(M119=[12]Hoja1!$G$2,[12]Hoja1!$E$2,"OJO")</f>
        <v>0</v>
      </c>
      <c r="Q119" s="38"/>
      <c r="R119" s="38"/>
    </row>
    <row r="120" spans="1:18" ht="39.950000000000003" customHeight="1" x14ac:dyDescent="0.25">
      <c r="A120" t="s">
        <v>533</v>
      </c>
      <c r="B120" t="str">
        <f t="shared" si="7"/>
        <v>STC35031</v>
      </c>
      <c r="C120">
        <v>35</v>
      </c>
      <c r="D120" s="83">
        <v>2012170010031</v>
      </c>
      <c r="E120" s="85" t="s">
        <v>177</v>
      </c>
      <c r="F120" s="81" t="s">
        <v>178</v>
      </c>
      <c r="G120" s="170"/>
      <c r="H120" s="77" t="e">
        <f>SUMIF(#REF!,B120,#REF!)</f>
        <v>#REF!</v>
      </c>
      <c r="I120" s="77" t="e">
        <f>SUMIF(#REF!,B120,#REF!)</f>
        <v>#REF!</v>
      </c>
      <c r="J120" s="77" t="e">
        <f>SUMIF(#REF!,B120,#REF!)</f>
        <v>#REF!</v>
      </c>
      <c r="K120" s="110" t="e">
        <f t="shared" si="10"/>
        <v>#REF!</v>
      </c>
      <c r="L120" s="35"/>
      <c r="M120" s="43" t="s">
        <v>429</v>
      </c>
      <c r="N120" s="37" t="s">
        <v>430</v>
      </c>
      <c r="O120" s="40"/>
      <c r="P120" s="39">
        <f>IF(M120=[12]Hoja1!$G$45,[12]Hoja1!$E$45,"OJO")</f>
        <v>0</v>
      </c>
      <c r="Q120" s="38"/>
      <c r="R120" s="38"/>
    </row>
    <row r="121" spans="1:18" ht="77.25" customHeight="1" x14ac:dyDescent="0.25">
      <c r="A121" t="s">
        <v>533</v>
      </c>
      <c r="B121" t="str">
        <f t="shared" si="7"/>
        <v>STC35013</v>
      </c>
      <c r="C121">
        <v>35</v>
      </c>
      <c r="D121" s="83">
        <v>2012170010013</v>
      </c>
      <c r="E121" s="85" t="s">
        <v>201</v>
      </c>
      <c r="F121" s="81" t="s">
        <v>202</v>
      </c>
      <c r="G121" s="170"/>
      <c r="H121" s="77" t="e">
        <f>SUMIF(#REF!,B121,#REF!)</f>
        <v>#REF!</v>
      </c>
      <c r="I121" s="77" t="e">
        <f>SUMIF(#REF!,B121,#REF!)</f>
        <v>#REF!</v>
      </c>
      <c r="J121" s="77" t="e">
        <f>SUMIF(#REF!,B121,#REF!)</f>
        <v>#REF!</v>
      </c>
      <c r="K121" s="110" t="e">
        <f t="shared" si="10"/>
        <v>#REF!</v>
      </c>
      <c r="L121" s="35"/>
      <c r="M121" s="44" t="s">
        <v>467</v>
      </c>
      <c r="N121" s="37" t="s">
        <v>468</v>
      </c>
      <c r="O121" s="39">
        <f>+'[17]PROYECTO 13'!$P$41</f>
        <v>620000000</v>
      </c>
      <c r="P121" s="39" t="str">
        <f>IF(M121=[12]Hoja1!$G$6,[12]Hoja1!$E$6,"OJO")</f>
        <v>OJO</v>
      </c>
      <c r="Q121" s="38"/>
      <c r="R121" s="38"/>
    </row>
    <row r="122" spans="1:18" ht="39.950000000000003" customHeight="1" x14ac:dyDescent="0.25">
      <c r="A122" t="s">
        <v>533</v>
      </c>
      <c r="B122" t="str">
        <f t="shared" si="7"/>
        <v>STC35012</v>
      </c>
      <c r="C122">
        <v>35</v>
      </c>
      <c r="D122" s="4">
        <v>2012170010012</v>
      </c>
      <c r="E122" s="5" t="s">
        <v>203</v>
      </c>
      <c r="F122" s="82" t="s">
        <v>204</v>
      </c>
      <c r="G122" s="170"/>
      <c r="H122" s="77" t="e">
        <f>SUMIF(#REF!,B122,#REF!)</f>
        <v>#REF!</v>
      </c>
      <c r="I122" s="77" t="e">
        <f>SUMIF(#REF!,B122,#REF!)</f>
        <v>#REF!</v>
      </c>
      <c r="J122" s="77" t="e">
        <f>SUMIF(#REF!,B122,#REF!)</f>
        <v>#REF!</v>
      </c>
      <c r="K122" s="110" t="e">
        <f t="shared" si="10"/>
        <v>#REF!</v>
      </c>
      <c r="L122" s="35"/>
      <c r="M122" s="43" t="s">
        <v>469</v>
      </c>
      <c r="N122" s="37" t="s">
        <v>470</v>
      </c>
      <c r="O122" s="39">
        <f>+'[17]PROYECTO 12'!$P$56</f>
        <v>22500000</v>
      </c>
      <c r="P122" s="39">
        <f>IF(M122=[12]Hoja1!$G$22,[12]Hoja1!$E$22,"OJO")</f>
        <v>0</v>
      </c>
      <c r="Q122" s="38"/>
      <c r="R122" s="38"/>
    </row>
    <row r="123" spans="1:18" ht="39.950000000000003" customHeight="1" x14ac:dyDescent="0.25">
      <c r="A123" t="s">
        <v>534</v>
      </c>
      <c r="B123" t="str">
        <f t="shared" si="7"/>
        <v>DEP36033</v>
      </c>
      <c r="C123">
        <v>36</v>
      </c>
      <c r="D123" s="33" t="s">
        <v>205</v>
      </c>
      <c r="E123" s="85" t="s">
        <v>206</v>
      </c>
      <c r="F123" s="81" t="s">
        <v>207</v>
      </c>
      <c r="G123" s="174" t="s">
        <v>208</v>
      </c>
      <c r="H123" s="77" t="e">
        <f>SUMIF(#REF!,B123,#REF!)</f>
        <v>#REF!</v>
      </c>
      <c r="I123" s="77" t="e">
        <f>SUMIF(#REF!,B123,#REF!)</f>
        <v>#REF!</v>
      </c>
      <c r="J123" s="77" t="e">
        <f>SUMIF(#REF!,B123,#REF!)</f>
        <v>#REF!</v>
      </c>
      <c r="K123" s="110" t="e">
        <f t="shared" si="10"/>
        <v>#REF!</v>
      </c>
      <c r="L123" s="38"/>
      <c r="M123" s="43">
        <v>0</v>
      </c>
      <c r="N123" s="37">
        <v>0</v>
      </c>
      <c r="O123" s="39">
        <f>+'[18]033'!$P$25</f>
        <v>236000000</v>
      </c>
      <c r="P123" s="39" t="str">
        <f>IF(M123=[12]Hoja1!$G$22,[12]Hoja1!$E$22,"OJO")</f>
        <v>OJO</v>
      </c>
      <c r="Q123" s="38"/>
      <c r="R123" s="38"/>
    </row>
    <row r="124" spans="1:18" ht="39.950000000000003" customHeight="1" x14ac:dyDescent="0.25">
      <c r="A124" t="s">
        <v>534</v>
      </c>
      <c r="B124" t="str">
        <f t="shared" si="7"/>
        <v>DEP36034</v>
      </c>
      <c r="C124">
        <v>36</v>
      </c>
      <c r="D124" s="33" t="s">
        <v>209</v>
      </c>
      <c r="E124" s="85" t="s">
        <v>210</v>
      </c>
      <c r="F124" s="81" t="s">
        <v>211</v>
      </c>
      <c r="G124" s="174"/>
      <c r="H124" s="77" t="e">
        <f>SUMIF(#REF!,B124,#REF!)</f>
        <v>#REF!</v>
      </c>
      <c r="I124" s="77" t="e">
        <f>SUMIF(#REF!,B124,#REF!)</f>
        <v>#REF!</v>
      </c>
      <c r="J124" s="77" t="e">
        <f>SUMIF(#REF!,B124,#REF!)</f>
        <v>#REF!</v>
      </c>
      <c r="K124" s="110" t="e">
        <f t="shared" si="10"/>
        <v>#REF!</v>
      </c>
      <c r="L124" s="38"/>
      <c r="M124" s="43">
        <v>0</v>
      </c>
      <c r="N124" s="37">
        <v>0</v>
      </c>
      <c r="O124" s="39">
        <f>+'[18]034'!$P$20</f>
        <v>139783000</v>
      </c>
      <c r="P124" s="39" t="str">
        <f>IF(M124=[12]Hoja1!$G$22,[12]Hoja1!$E$22,"OJO")</f>
        <v>OJO</v>
      </c>
      <c r="Q124" s="38"/>
      <c r="R124" s="38"/>
    </row>
    <row r="125" spans="1:18" ht="39.950000000000003" customHeight="1" x14ac:dyDescent="0.25">
      <c r="A125" t="s">
        <v>534</v>
      </c>
      <c r="B125" t="str">
        <f t="shared" si="7"/>
        <v>DEP36037</v>
      </c>
      <c r="C125">
        <v>36</v>
      </c>
      <c r="D125" s="83">
        <v>2012170010037</v>
      </c>
      <c r="E125" s="85" t="s">
        <v>94</v>
      </c>
      <c r="F125" s="81" t="s">
        <v>95</v>
      </c>
      <c r="G125" s="174"/>
      <c r="H125" s="77" t="e">
        <f>SUMIF(#REF!,B125,#REF!)</f>
        <v>#REF!</v>
      </c>
      <c r="I125" s="77" t="e">
        <f>SUMIF(#REF!,B125,#REF!)</f>
        <v>#REF!</v>
      </c>
      <c r="J125" s="77" t="e">
        <f>SUMIF(#REF!,B125,#REF!)</f>
        <v>#REF!</v>
      </c>
      <c r="K125" s="110" t="e">
        <f t="shared" si="10"/>
        <v>#REF!</v>
      </c>
      <c r="L125" s="35"/>
      <c r="M125" s="43" t="s">
        <v>363</v>
      </c>
      <c r="N125" s="37" t="s">
        <v>364</v>
      </c>
      <c r="O125" s="39">
        <f>+'[18]037'!$P$19</f>
        <v>160000000</v>
      </c>
      <c r="P125" s="39">
        <f>IF(M125=[12]Hoja1!$G$289,[12]Hoja1!$E$289,"OJO")</f>
        <v>0</v>
      </c>
      <c r="Q125" s="38"/>
      <c r="R125" s="38"/>
    </row>
    <row r="126" spans="1:18" ht="39.950000000000003" customHeight="1" x14ac:dyDescent="0.25">
      <c r="A126" t="s">
        <v>534</v>
      </c>
      <c r="B126" t="str">
        <f t="shared" si="7"/>
        <v>DEP36035</v>
      </c>
      <c r="C126">
        <v>36</v>
      </c>
      <c r="D126" s="33" t="s">
        <v>212</v>
      </c>
      <c r="E126" s="85" t="s">
        <v>213</v>
      </c>
      <c r="F126" s="81" t="s">
        <v>214</v>
      </c>
      <c r="G126" s="174"/>
      <c r="H126" s="77" t="e">
        <f>SUMIF(#REF!,B126,#REF!)</f>
        <v>#REF!</v>
      </c>
      <c r="I126" s="77" t="e">
        <f>SUMIF(#REF!,B126,#REF!)</f>
        <v>#REF!</v>
      </c>
      <c r="J126" s="77" t="e">
        <f>SUMIF(#REF!,B126,#REF!)</f>
        <v>#REF!</v>
      </c>
      <c r="K126" s="110" t="e">
        <f t="shared" si="10"/>
        <v>#REF!</v>
      </c>
      <c r="L126" s="38"/>
      <c r="M126" s="43">
        <v>0</v>
      </c>
      <c r="N126" s="37">
        <v>0</v>
      </c>
      <c r="O126" s="39">
        <f>+'[18]035'!$P$20</f>
        <v>595000000</v>
      </c>
      <c r="P126" s="39" t="str">
        <f>IF(M126=[12]Hoja1!$G$289,[12]Hoja1!$E$289,"OJO")</f>
        <v>OJO</v>
      </c>
      <c r="Q126" s="38"/>
      <c r="R126" s="38"/>
    </row>
    <row r="127" spans="1:18" ht="39.950000000000003" customHeight="1" x14ac:dyDescent="0.25">
      <c r="A127" t="s">
        <v>534</v>
      </c>
      <c r="B127" t="str">
        <f t="shared" si="7"/>
        <v>DEP36036</v>
      </c>
      <c r="C127">
        <v>36</v>
      </c>
      <c r="D127" s="125" t="s">
        <v>215</v>
      </c>
      <c r="E127" s="124" t="s">
        <v>216</v>
      </c>
      <c r="F127" s="101" t="s">
        <v>217</v>
      </c>
      <c r="G127" s="174"/>
      <c r="H127" s="77" t="e">
        <f>SUMIF(#REF!,B127,#REF!)</f>
        <v>#REF!</v>
      </c>
      <c r="I127" s="77" t="e">
        <f>SUMIF(#REF!,B127,#REF!)</f>
        <v>#REF!</v>
      </c>
      <c r="J127" s="77" t="e">
        <f>SUMIF(#REF!,B127,#REF!)</f>
        <v>#REF!</v>
      </c>
      <c r="K127" s="110" t="e">
        <f t="shared" si="10"/>
        <v>#REF!</v>
      </c>
      <c r="L127" s="38"/>
      <c r="M127" s="43">
        <v>0</v>
      </c>
      <c r="N127" s="37">
        <v>0</v>
      </c>
      <c r="O127" s="39">
        <f>+'[18]036'!$P$21</f>
        <v>290000000</v>
      </c>
      <c r="P127" s="39" t="str">
        <f>IF(M127=[12]Hoja1!$G$289,[12]Hoja1!$E$289,"OJO")</f>
        <v>OJO</v>
      </c>
      <c r="Q127" s="38"/>
      <c r="R127" s="38"/>
    </row>
    <row r="128" spans="1:18" ht="39.950000000000003" customHeight="1" x14ac:dyDescent="0.25">
      <c r="A128" t="s">
        <v>535</v>
      </c>
      <c r="B128" s="38" t="str">
        <f t="shared" si="7"/>
        <v>SAL41058</v>
      </c>
      <c r="C128" s="38">
        <v>41</v>
      </c>
      <c r="D128" s="80">
        <v>2012170010058</v>
      </c>
      <c r="E128" s="80" t="s">
        <v>218</v>
      </c>
      <c r="F128" s="82" t="s">
        <v>219</v>
      </c>
      <c r="G128" s="170" t="s">
        <v>220</v>
      </c>
      <c r="H128" s="77" t="e">
        <f>SUMIF(#REF!,B128,#REF!)</f>
        <v>#REF!</v>
      </c>
      <c r="I128" s="77" t="e">
        <f>SUMIF(#REF!,B128,#REF!)</f>
        <v>#REF!</v>
      </c>
      <c r="J128" s="77" t="e">
        <f>SUMIF(#REF!,B128,#REF!)</f>
        <v>#REF!</v>
      </c>
      <c r="K128" s="110" t="e">
        <f>+J128/I128</f>
        <v>#REF!</v>
      </c>
      <c r="L128" s="35"/>
      <c r="M128" s="43" t="s">
        <v>471</v>
      </c>
      <c r="N128" s="37" t="s">
        <v>472</v>
      </c>
      <c r="O128" s="39">
        <f>+'[19]2012170010058'!$P$37</f>
        <v>18127701125.5</v>
      </c>
      <c r="P128" s="39">
        <f>IF(M128=[12]Hoja1!$G$129,[12]Hoja1!$E$129,"OJO")</f>
        <v>970958562827449</v>
      </c>
      <c r="Q128" s="38"/>
      <c r="R128" s="38"/>
    </row>
    <row r="129" spans="1:18" ht="39.950000000000003" customHeight="1" x14ac:dyDescent="0.25">
      <c r="A129" t="s">
        <v>535</v>
      </c>
      <c r="B129" t="str">
        <f t="shared" si="7"/>
        <v>SAL42054</v>
      </c>
      <c r="C129">
        <v>42</v>
      </c>
      <c r="D129" s="84">
        <v>2012170010054</v>
      </c>
      <c r="E129" s="79" t="s">
        <v>221</v>
      </c>
      <c r="F129" s="79" t="s">
        <v>222</v>
      </c>
      <c r="G129" s="170"/>
      <c r="H129" s="77" t="e">
        <f>SUMIF(#REF!,B129,#REF!)</f>
        <v>#REF!</v>
      </c>
      <c r="I129" s="77" t="e">
        <f>SUMIF(#REF!,B129,#REF!)</f>
        <v>#REF!</v>
      </c>
      <c r="J129" s="77" t="e">
        <f>SUMIF(#REF!,B129,#REF!)</f>
        <v>#REF!</v>
      </c>
      <c r="K129" s="110" t="e">
        <f t="shared" ref="K129:K151" si="12">+J129/I129</f>
        <v>#REF!</v>
      </c>
      <c r="L129" s="35"/>
      <c r="M129" s="43" t="s">
        <v>473</v>
      </c>
      <c r="N129" s="37" t="s">
        <v>474</v>
      </c>
      <c r="O129" s="39">
        <f>+'[19]2012170010054'!$P$77</f>
        <v>8888888.8888888881</v>
      </c>
      <c r="P129" s="39">
        <f>IF(M129=[12]Hoja1!$G$206,[12]Hoja1!$E$206,"OJO")</f>
        <v>100</v>
      </c>
      <c r="Q129" s="38"/>
      <c r="R129" s="38"/>
    </row>
    <row r="130" spans="1:18" ht="39.950000000000003" customHeight="1" x14ac:dyDescent="0.25">
      <c r="A130" t="s">
        <v>535</v>
      </c>
      <c r="B130" t="str">
        <f t="shared" si="7"/>
        <v>SAL42071</v>
      </c>
      <c r="C130">
        <v>42</v>
      </c>
      <c r="D130" s="83">
        <v>2012170010071</v>
      </c>
      <c r="E130" s="14" t="s">
        <v>223</v>
      </c>
      <c r="F130" s="81" t="s">
        <v>224</v>
      </c>
      <c r="G130" s="170"/>
      <c r="H130" s="77" t="e">
        <f>SUMIF(#REF!,B130,#REF!)</f>
        <v>#REF!</v>
      </c>
      <c r="I130" s="77" t="e">
        <f>SUMIF(#REF!,B130,#REF!)</f>
        <v>#REF!</v>
      </c>
      <c r="J130" s="77" t="e">
        <f>SUMIF(#REF!,B130,#REF!)</f>
        <v>#REF!</v>
      </c>
      <c r="K130" s="110" t="e">
        <f t="shared" si="12"/>
        <v>#REF!</v>
      </c>
      <c r="L130" s="35"/>
      <c r="M130" s="43" t="s">
        <v>475</v>
      </c>
      <c r="N130" s="37" t="s">
        <v>476</v>
      </c>
      <c r="O130" s="39">
        <f>+'[19]2012170010071'!$P$12</f>
        <v>125000000</v>
      </c>
      <c r="P130" s="39">
        <f>IF(M130=[12]Hoja1!$G$135,[12]Hoja1!$E$135,"OJO")</f>
        <v>0</v>
      </c>
      <c r="Q130" s="38"/>
      <c r="R130" s="38"/>
    </row>
    <row r="131" spans="1:18" ht="39.950000000000003" customHeight="1" x14ac:dyDescent="0.25">
      <c r="A131" t="s">
        <v>535</v>
      </c>
      <c r="B131" t="str">
        <f t="shared" si="7"/>
        <v>SAL43058</v>
      </c>
      <c r="C131">
        <v>43</v>
      </c>
      <c r="D131" s="83">
        <v>2012170010058</v>
      </c>
      <c r="E131" s="78" t="s">
        <v>218</v>
      </c>
      <c r="F131" s="81" t="s">
        <v>219</v>
      </c>
      <c r="G131" s="170"/>
      <c r="H131" s="77" t="e">
        <f>SUMIF(#REF!,B131,#REF!)</f>
        <v>#REF!</v>
      </c>
      <c r="I131" s="77" t="e">
        <f>SUMIF(#REF!,B131,#REF!)</f>
        <v>#REF!</v>
      </c>
      <c r="J131" s="77" t="e">
        <f>SUMIF(#REF!,B131,#REF!)</f>
        <v>#REF!</v>
      </c>
      <c r="K131" s="110" t="e">
        <f t="shared" si="12"/>
        <v>#REF!</v>
      </c>
      <c r="L131" s="35"/>
      <c r="M131" s="43" t="s">
        <v>471</v>
      </c>
      <c r="N131" s="37" t="s">
        <v>472</v>
      </c>
      <c r="O131" s="39">
        <f>+'[19]2012170010058'!$P$37</f>
        <v>18127701125.5</v>
      </c>
      <c r="P131" s="39">
        <f>IF(M131=[12]Hoja1!$G$129,[12]Hoja1!$E$129,"OJO")</f>
        <v>970958562827449</v>
      </c>
      <c r="Q131" s="38"/>
      <c r="R131" s="38"/>
    </row>
    <row r="132" spans="1:18" ht="39.950000000000003" customHeight="1" x14ac:dyDescent="0.25">
      <c r="A132" t="s">
        <v>535</v>
      </c>
      <c r="B132" t="str">
        <f t="shared" si="7"/>
        <v>SAL42061</v>
      </c>
      <c r="C132">
        <v>42</v>
      </c>
      <c r="D132" s="4">
        <v>2012170010061</v>
      </c>
      <c r="E132" s="15" t="s">
        <v>225</v>
      </c>
      <c r="F132" s="80" t="s">
        <v>226</v>
      </c>
      <c r="G132" s="170"/>
      <c r="H132" s="77" t="e">
        <f>SUMIF(#REF!,B132,#REF!)</f>
        <v>#REF!</v>
      </c>
      <c r="I132" s="77" t="e">
        <f>SUMIF(#REF!,B132,#REF!)</f>
        <v>#REF!</v>
      </c>
      <c r="J132" s="77" t="e">
        <f>SUMIF(#REF!,B132,#REF!)</f>
        <v>#REF!</v>
      </c>
      <c r="K132" s="110" t="e">
        <f t="shared" si="12"/>
        <v>#REF!</v>
      </c>
      <c r="L132" s="35"/>
      <c r="M132" s="43" t="s">
        <v>477</v>
      </c>
      <c r="N132" s="37" t="s">
        <v>478</v>
      </c>
      <c r="O132" s="39">
        <f>+'[19]2012170010061'!$P$14</f>
        <v>16250000</v>
      </c>
      <c r="P132" s="39">
        <f>IF(M132=[12]Hoja1!$G$140,[12]Hoja1!$E$140,"OJO")</f>
        <v>100</v>
      </c>
      <c r="Q132" s="38"/>
      <c r="R132" s="38"/>
    </row>
    <row r="133" spans="1:18" ht="39.950000000000003" customHeight="1" x14ac:dyDescent="0.25">
      <c r="A133" t="s">
        <v>535</v>
      </c>
      <c r="B133" t="str">
        <f t="shared" si="7"/>
        <v>SAL42062</v>
      </c>
      <c r="C133">
        <v>42</v>
      </c>
      <c r="D133" s="4">
        <v>2012170010062</v>
      </c>
      <c r="E133" s="22" t="s">
        <v>510</v>
      </c>
      <c r="F133" s="80" t="s">
        <v>511</v>
      </c>
      <c r="G133" s="170"/>
      <c r="H133" s="77" t="e">
        <f>SUMIF(#REF!,B133,#REF!)</f>
        <v>#REF!</v>
      </c>
      <c r="I133" s="77" t="e">
        <f>SUMIF(#REF!,B133,#REF!)</f>
        <v>#REF!</v>
      </c>
      <c r="J133" s="77" t="e">
        <f>SUMIF(#REF!,B133,#REF!)</f>
        <v>#REF!</v>
      </c>
      <c r="K133" s="110" t="e">
        <f t="shared" si="12"/>
        <v>#REF!</v>
      </c>
      <c r="L133" s="35"/>
      <c r="M133" s="43"/>
      <c r="N133" s="37"/>
      <c r="O133" s="39"/>
      <c r="P133" s="39"/>
      <c r="Q133" s="38"/>
      <c r="R133" s="38"/>
    </row>
    <row r="134" spans="1:18" ht="39.950000000000003" customHeight="1" x14ac:dyDescent="0.25">
      <c r="A134" t="s">
        <v>535</v>
      </c>
      <c r="B134" t="str">
        <f t="shared" si="7"/>
        <v>SAL42063</v>
      </c>
      <c r="C134">
        <v>42</v>
      </c>
      <c r="D134" s="4">
        <v>2012170010063</v>
      </c>
      <c r="E134" s="15" t="s">
        <v>227</v>
      </c>
      <c r="F134" s="80" t="s">
        <v>228</v>
      </c>
      <c r="G134" s="170"/>
      <c r="H134" s="77" t="e">
        <f>SUMIF(#REF!,B134,#REF!)</f>
        <v>#REF!</v>
      </c>
      <c r="I134" s="77" t="e">
        <f>SUMIF(#REF!,B134,#REF!)</f>
        <v>#REF!</v>
      </c>
      <c r="J134" s="77" t="e">
        <f>SUMIF(#REF!,B134,#REF!)</f>
        <v>#REF!</v>
      </c>
      <c r="K134" s="110" t="e">
        <f t="shared" si="12"/>
        <v>#REF!</v>
      </c>
      <c r="L134" s="38"/>
      <c r="M134" s="43">
        <v>0</v>
      </c>
      <c r="N134" s="37">
        <v>0</v>
      </c>
      <c r="O134" s="39">
        <f>+'[19]2012170010063'!$P$15</f>
        <v>10000000</v>
      </c>
      <c r="P134" s="39" t="str">
        <f>IF(M134=[12]Hoja1!$G$140,[12]Hoja1!$E$140,"OJO")</f>
        <v>OJO</v>
      </c>
      <c r="Q134" s="38"/>
      <c r="R134" s="38"/>
    </row>
    <row r="135" spans="1:18" ht="39.950000000000003" customHeight="1" x14ac:dyDescent="0.25">
      <c r="A135" t="s">
        <v>535</v>
      </c>
      <c r="B135" t="str">
        <f t="shared" si="7"/>
        <v>SAL42053</v>
      </c>
      <c r="C135">
        <v>42</v>
      </c>
      <c r="D135" s="83">
        <v>2012170010053</v>
      </c>
      <c r="E135" s="78" t="s">
        <v>229</v>
      </c>
      <c r="F135" s="78" t="s">
        <v>230</v>
      </c>
      <c r="G135" s="170"/>
      <c r="H135" s="77" t="e">
        <f>SUMIF(#REF!,B135,#REF!)</f>
        <v>#REF!</v>
      </c>
      <c r="I135" s="77" t="e">
        <f>SUMIF(#REF!,B135,#REF!)</f>
        <v>#REF!</v>
      </c>
      <c r="J135" s="77" t="e">
        <f>SUMIF(#REF!,B135,#REF!)</f>
        <v>#REF!</v>
      </c>
      <c r="K135" s="110" t="e">
        <f t="shared" si="12"/>
        <v>#REF!</v>
      </c>
      <c r="L135" s="35"/>
      <c r="M135" s="43" t="s">
        <v>479</v>
      </c>
      <c r="N135" s="37" t="s">
        <v>480</v>
      </c>
      <c r="O135" s="39">
        <f>+'[19]2012170010053'!$P$13</f>
        <v>16750000</v>
      </c>
      <c r="P135" s="39">
        <f>IF(M135=[12]Hoja1!$G$147,[12]Hoja1!$E$147,"OJO")</f>
        <v>942028985507246</v>
      </c>
      <c r="Q135" s="38"/>
      <c r="R135" s="38"/>
    </row>
    <row r="136" spans="1:18" ht="39.950000000000003" customHeight="1" x14ac:dyDescent="0.25">
      <c r="A136" t="s">
        <v>535</v>
      </c>
      <c r="B136" t="str">
        <f t="shared" si="7"/>
        <v>SAL44066</v>
      </c>
      <c r="C136">
        <v>44</v>
      </c>
      <c r="D136" s="4">
        <v>2012170010066</v>
      </c>
      <c r="E136" s="15" t="s">
        <v>231</v>
      </c>
      <c r="F136" s="80" t="s">
        <v>232</v>
      </c>
      <c r="G136" s="170"/>
      <c r="H136" s="77" t="e">
        <f>SUMIF(#REF!,B136,#REF!)</f>
        <v>#REF!</v>
      </c>
      <c r="I136" s="77" t="e">
        <f>SUMIF(#REF!,B136,#REF!)</f>
        <v>#REF!</v>
      </c>
      <c r="J136" s="77" t="e">
        <f>SUMIF(#REF!,B136,#REF!)</f>
        <v>#REF!</v>
      </c>
      <c r="K136" s="110" t="e">
        <f t="shared" si="12"/>
        <v>#REF!</v>
      </c>
      <c r="L136" s="35"/>
      <c r="M136" s="43" t="s">
        <v>488</v>
      </c>
      <c r="N136" s="37" t="s">
        <v>489</v>
      </c>
      <c r="O136" s="39">
        <f>+'[19]2012170010066'!$P$12</f>
        <v>40000000</v>
      </c>
      <c r="P136" s="39">
        <f>IF(M136=[12]Hoja1!$G$162,[12]Hoja1!$E$162,"OJO")</f>
        <v>967741935483871</v>
      </c>
      <c r="Q136" s="38"/>
      <c r="R136" s="38"/>
    </row>
    <row r="137" spans="1:18" ht="39.950000000000003" customHeight="1" x14ac:dyDescent="0.25">
      <c r="A137" t="s">
        <v>535</v>
      </c>
      <c r="B137" t="str">
        <f t="shared" si="7"/>
        <v>SAL44067</v>
      </c>
      <c r="C137">
        <v>44</v>
      </c>
      <c r="D137" s="4">
        <v>2012170010067</v>
      </c>
      <c r="E137" s="15" t="s">
        <v>233</v>
      </c>
      <c r="F137" s="82" t="s">
        <v>234</v>
      </c>
      <c r="G137" s="170"/>
      <c r="H137" s="77" t="e">
        <f>SUMIF(#REF!,B137,#REF!)</f>
        <v>#REF!</v>
      </c>
      <c r="I137" s="77" t="e">
        <f>SUMIF(#REF!,B137,#REF!)</f>
        <v>#REF!</v>
      </c>
      <c r="J137" s="77" t="e">
        <f>SUMIF(#REF!,B137,#REF!)</f>
        <v>#REF!</v>
      </c>
      <c r="K137" s="110" t="e">
        <f t="shared" si="12"/>
        <v>#REF!</v>
      </c>
      <c r="L137" s="35"/>
      <c r="M137" s="43" t="s">
        <v>490</v>
      </c>
      <c r="N137" s="37" t="s">
        <v>491</v>
      </c>
      <c r="O137" s="39">
        <f>+'[19]2012170010067'!$P$13</f>
        <v>0</v>
      </c>
      <c r="P137" s="39">
        <f>IF(M137=[12]Hoja1!$G$166,[12]Hoja1!$E$166,"OJO")</f>
        <v>100</v>
      </c>
      <c r="Q137" s="38"/>
      <c r="R137" s="38"/>
    </row>
    <row r="138" spans="1:18" ht="39.950000000000003" customHeight="1" x14ac:dyDescent="0.25">
      <c r="A138" t="s">
        <v>535</v>
      </c>
      <c r="B138" t="str">
        <f t="shared" si="7"/>
        <v>SAL42048</v>
      </c>
      <c r="C138" s="23">
        <v>42</v>
      </c>
      <c r="D138" s="4">
        <v>2012170010048</v>
      </c>
      <c r="E138" s="22" t="s">
        <v>152</v>
      </c>
      <c r="F138" s="82" t="s">
        <v>153</v>
      </c>
      <c r="G138" s="170"/>
      <c r="H138" s="77" t="e">
        <f>SUMIF(#REF!,B138,#REF!)</f>
        <v>#REF!</v>
      </c>
      <c r="I138" s="77" t="e">
        <f>SUMIF(#REF!,B138,#REF!)</f>
        <v>#REF!</v>
      </c>
      <c r="J138" s="77" t="e">
        <f>SUMIF(#REF!,B138,#REF!)</f>
        <v>#REF!</v>
      </c>
      <c r="K138" s="110" t="e">
        <f t="shared" si="12"/>
        <v>#REF!</v>
      </c>
      <c r="L138" s="35"/>
      <c r="M138" s="43" t="s">
        <v>409</v>
      </c>
      <c r="N138" s="37" t="s">
        <v>410</v>
      </c>
      <c r="O138" s="39">
        <f>+'[19]2012170010048'!$P$16</f>
        <v>67500000</v>
      </c>
      <c r="P138" s="39">
        <f>IF(M138=[12]Hoja1!$G$238,[12]Hoja1!$E$238,"OJO")</f>
        <v>30908</v>
      </c>
      <c r="Q138" s="38"/>
      <c r="R138" s="38"/>
    </row>
    <row r="139" spans="1:18" ht="39.950000000000003" customHeight="1" x14ac:dyDescent="0.25">
      <c r="A139" t="s">
        <v>535</v>
      </c>
      <c r="B139" t="str">
        <f t="shared" si="7"/>
        <v>SAL42059</v>
      </c>
      <c r="C139">
        <v>42</v>
      </c>
      <c r="D139" s="83">
        <v>2012170010059</v>
      </c>
      <c r="E139" s="78" t="s">
        <v>235</v>
      </c>
      <c r="F139" s="78" t="s">
        <v>236</v>
      </c>
      <c r="G139" s="170"/>
      <c r="H139" s="77" t="e">
        <f>SUMIF(#REF!,B139,#REF!)</f>
        <v>#REF!</v>
      </c>
      <c r="I139" s="77" t="e">
        <f>SUMIF(#REF!,B139,#REF!)</f>
        <v>#REF!</v>
      </c>
      <c r="J139" s="77" t="e">
        <f>SUMIF(#REF!,B139,#REF!)</f>
        <v>#REF!</v>
      </c>
      <c r="K139" s="110" t="e">
        <f t="shared" si="12"/>
        <v>#REF!</v>
      </c>
      <c r="L139" s="35"/>
      <c r="M139" s="43" t="s">
        <v>482</v>
      </c>
      <c r="N139" s="37" t="s">
        <v>483</v>
      </c>
      <c r="O139" s="39">
        <f>+'[19]2012170010059'!$P$14</f>
        <v>32672727.272727273</v>
      </c>
      <c r="P139" s="39">
        <f>IF(M139=[12]Hoja1!$G$189,[12]Hoja1!$E$189,"OJO")</f>
        <v>25</v>
      </c>
      <c r="Q139" s="38"/>
      <c r="R139" s="38"/>
    </row>
    <row r="140" spans="1:18" ht="39.950000000000003" customHeight="1" x14ac:dyDescent="0.25">
      <c r="A140" t="s">
        <v>535</v>
      </c>
      <c r="B140" t="str">
        <f t="shared" si="7"/>
        <v>SAL42049</v>
      </c>
      <c r="C140">
        <v>42</v>
      </c>
      <c r="D140" s="83">
        <v>2012170010049</v>
      </c>
      <c r="E140" s="78" t="s">
        <v>237</v>
      </c>
      <c r="F140" s="78" t="s">
        <v>238</v>
      </c>
      <c r="G140" s="170"/>
      <c r="H140" s="77" t="e">
        <f>SUMIF(#REF!,B140,#REF!)</f>
        <v>#REF!</v>
      </c>
      <c r="I140" s="77" t="e">
        <f>SUMIF(#REF!,B140,#REF!)</f>
        <v>#REF!</v>
      </c>
      <c r="J140" s="77" t="e">
        <f>SUMIF(#REF!,B140,#REF!)</f>
        <v>#REF!</v>
      </c>
      <c r="K140" s="110" t="e">
        <f t="shared" si="12"/>
        <v>#REF!</v>
      </c>
      <c r="L140" s="35"/>
      <c r="M140" s="43" t="s">
        <v>484</v>
      </c>
      <c r="N140" s="37" t="s">
        <v>485</v>
      </c>
      <c r="O140" s="39">
        <f>+'[19]2012170010049'!$P$15</f>
        <v>0</v>
      </c>
      <c r="P140" s="39">
        <f>IF(M140=[12]Hoja1!$G$607,[12]Hoja1!$E$607,"OJO")</f>
        <v>5317</v>
      </c>
      <c r="Q140" s="38"/>
      <c r="R140" s="38"/>
    </row>
    <row r="141" spans="1:18" ht="39.950000000000003" customHeight="1" x14ac:dyDescent="0.25">
      <c r="A141" t="s">
        <v>535</v>
      </c>
      <c r="B141" t="str">
        <f t="shared" ref="B141:B151" si="13">CONCATENATE(A141,C141,E141)</f>
        <v>SAL42065</v>
      </c>
      <c r="C141">
        <v>42</v>
      </c>
      <c r="D141" s="4">
        <v>2012170010065</v>
      </c>
      <c r="E141" s="15" t="s">
        <v>239</v>
      </c>
      <c r="F141" s="80" t="s">
        <v>240</v>
      </c>
      <c r="G141" s="170"/>
      <c r="H141" s="77" t="e">
        <f>SUMIF(#REF!,B141,#REF!)</f>
        <v>#REF!</v>
      </c>
      <c r="I141" s="77" t="e">
        <f>SUMIF(#REF!,B141,#REF!)</f>
        <v>#REF!</v>
      </c>
      <c r="J141" s="77" t="e">
        <f>SUMIF(#REF!,B141,#REF!)</f>
        <v>#REF!</v>
      </c>
      <c r="K141" s="110" t="e">
        <f t="shared" si="12"/>
        <v>#REF!</v>
      </c>
      <c r="L141" s="35"/>
      <c r="M141" s="43" t="s">
        <v>486</v>
      </c>
      <c r="N141" s="37" t="s">
        <v>487</v>
      </c>
      <c r="O141" s="39">
        <f>+'[19]2012170010065'!$P$15</f>
        <v>18215909.09090909</v>
      </c>
      <c r="P141" s="39">
        <f>IF(M141=[12]Hoja1!$G$198,[12]Hoja1!$E$198,"OJO")</f>
        <v>617</v>
      </c>
      <c r="Q141" s="38"/>
      <c r="R141" s="38"/>
    </row>
    <row r="142" spans="1:18" ht="39.950000000000003" customHeight="1" x14ac:dyDescent="0.25">
      <c r="A142" t="s">
        <v>535</v>
      </c>
      <c r="B142" t="str">
        <f t="shared" si="13"/>
        <v>SAL42052</v>
      </c>
      <c r="C142">
        <v>42</v>
      </c>
      <c r="D142" s="83">
        <v>2012170010052</v>
      </c>
      <c r="E142" s="78" t="s">
        <v>241</v>
      </c>
      <c r="F142" s="78" t="s">
        <v>242</v>
      </c>
      <c r="G142" s="170"/>
      <c r="H142" s="77" t="e">
        <f>SUMIF(#REF!,B142,#REF!)</f>
        <v>#REF!</v>
      </c>
      <c r="I142" s="77" t="e">
        <f>SUMIF(#REF!,B142,#REF!)</f>
        <v>#REF!</v>
      </c>
      <c r="J142" s="77" t="e">
        <f>SUMIF(#REF!,B142,#REF!)</f>
        <v>#REF!</v>
      </c>
      <c r="K142" s="110" t="e">
        <f t="shared" si="12"/>
        <v>#REF!</v>
      </c>
      <c r="L142" s="35"/>
      <c r="M142" s="43" t="s">
        <v>475</v>
      </c>
      <c r="N142" s="37" t="s">
        <v>476</v>
      </c>
      <c r="O142" s="39">
        <f>+'[19] 2012170010052'!$P$15</f>
        <v>27500000</v>
      </c>
      <c r="P142" s="39">
        <f>IF(M142=[12]Hoja1!$G$135,[12]Hoja1!$E$135,"OJO")</f>
        <v>0</v>
      </c>
      <c r="Q142" s="38"/>
      <c r="R142" s="38"/>
    </row>
    <row r="143" spans="1:18" ht="36" x14ac:dyDescent="0.25">
      <c r="A143" t="s">
        <v>535</v>
      </c>
      <c r="B143" t="str">
        <f t="shared" si="13"/>
        <v>SAL42057</v>
      </c>
      <c r="C143">
        <v>42</v>
      </c>
      <c r="D143" s="4">
        <v>2012170010057</v>
      </c>
      <c r="E143" s="15" t="s">
        <v>243</v>
      </c>
      <c r="F143" s="99" t="s">
        <v>545</v>
      </c>
      <c r="G143" s="170"/>
      <c r="H143" s="77" t="e">
        <f>SUMIF(#REF!,B143,#REF!)</f>
        <v>#REF!</v>
      </c>
      <c r="I143" s="77" t="e">
        <f>SUMIF(#REF!,B143,#REF!)</f>
        <v>#REF!</v>
      </c>
      <c r="J143" s="77" t="e">
        <f>SUMIF(#REF!,B143,#REF!)</f>
        <v>#REF!</v>
      </c>
      <c r="K143" s="110" t="e">
        <f t="shared" si="12"/>
        <v>#REF!</v>
      </c>
      <c r="L143" s="35"/>
      <c r="M143" s="43" t="s">
        <v>473</v>
      </c>
      <c r="N143" s="37" t="s">
        <v>481</v>
      </c>
      <c r="O143" s="39">
        <f>+'[19]2012170010057'!$P$58</f>
        <v>10500000</v>
      </c>
      <c r="P143" s="39">
        <f>IF(M143=[12]Hoja1!$G$206,[12]Hoja1!$E$206,"OJO")</f>
        <v>100</v>
      </c>
      <c r="Q143" s="38"/>
      <c r="R143" s="38"/>
    </row>
    <row r="144" spans="1:18" ht="39.950000000000003" customHeight="1" x14ac:dyDescent="0.25">
      <c r="A144" t="s">
        <v>535</v>
      </c>
      <c r="B144" t="str">
        <f t="shared" si="13"/>
        <v>SAL44055</v>
      </c>
      <c r="C144">
        <v>44</v>
      </c>
      <c r="D144" s="4">
        <v>2012170010055</v>
      </c>
      <c r="E144" s="15" t="s">
        <v>245</v>
      </c>
      <c r="F144" s="80" t="s">
        <v>246</v>
      </c>
      <c r="G144" s="170"/>
      <c r="H144" s="98" t="e">
        <f>SUMIF(#REF!,B144,#REF!)+13000000</f>
        <v>#REF!</v>
      </c>
      <c r="I144" s="77" t="e">
        <f>SUMIF(#REF!,B144,#REF!)+13000000</f>
        <v>#REF!</v>
      </c>
      <c r="J144" s="77" t="e">
        <f>SUMIF(#REF!,B144,#REF!)+13000000</f>
        <v>#REF!</v>
      </c>
      <c r="K144" s="110" t="e">
        <f t="shared" si="12"/>
        <v>#REF!</v>
      </c>
      <c r="L144" s="35"/>
      <c r="M144" s="43" t="s">
        <v>492</v>
      </c>
      <c r="N144" s="37" t="s">
        <v>493</v>
      </c>
      <c r="O144" s="39">
        <f>+'[19]2012170010055'!$P$17</f>
        <v>18862500</v>
      </c>
      <c r="P144" s="39">
        <f>IF(M144=[12]Hoja1!$G$221,[12]Hoja1!$E$221,"OJO")</f>
        <v>0</v>
      </c>
      <c r="Q144" s="38"/>
      <c r="R144" s="38"/>
    </row>
    <row r="145" spans="1:18" ht="39.950000000000003" customHeight="1" x14ac:dyDescent="0.25">
      <c r="A145" t="s">
        <v>535</v>
      </c>
      <c r="B145" t="str">
        <f t="shared" si="13"/>
        <v>SAL44058</v>
      </c>
      <c r="C145">
        <v>44</v>
      </c>
      <c r="D145" s="4">
        <v>2012170010058</v>
      </c>
      <c r="E145" s="22" t="s">
        <v>218</v>
      </c>
      <c r="F145" s="80" t="s">
        <v>514</v>
      </c>
      <c r="G145" s="170"/>
      <c r="H145" s="77" t="e">
        <f>SUMIF(#REF!,B145,#REF!)</f>
        <v>#REF!</v>
      </c>
      <c r="I145" s="77" t="e">
        <f>SUMIF(#REF!,B145,#REF!)</f>
        <v>#REF!</v>
      </c>
      <c r="J145" s="77" t="e">
        <f>SUMIF(#REF!,B145,#REF!)</f>
        <v>#REF!</v>
      </c>
      <c r="K145" s="110" t="e">
        <f t="shared" si="12"/>
        <v>#REF!</v>
      </c>
      <c r="L145" s="35"/>
      <c r="M145" s="43"/>
      <c r="N145" s="37"/>
      <c r="O145" s="39"/>
      <c r="P145" s="39"/>
      <c r="Q145" s="38"/>
      <c r="R145" s="38"/>
    </row>
    <row r="146" spans="1:18" ht="39.950000000000003" customHeight="1" x14ac:dyDescent="0.25">
      <c r="A146" t="s">
        <v>535</v>
      </c>
      <c r="B146" t="str">
        <f t="shared" si="13"/>
        <v>SAL44059</v>
      </c>
      <c r="C146">
        <v>44</v>
      </c>
      <c r="D146" s="83">
        <v>2012170010059</v>
      </c>
      <c r="E146" s="78" t="s">
        <v>235</v>
      </c>
      <c r="F146" s="78" t="s">
        <v>236</v>
      </c>
      <c r="G146" s="170"/>
      <c r="H146" s="77" t="e">
        <f>SUMIF(#REF!,B146,#REF!)</f>
        <v>#REF!</v>
      </c>
      <c r="I146" s="77" t="e">
        <f>SUMIF(#REF!,B146,#REF!)</f>
        <v>#REF!</v>
      </c>
      <c r="J146" s="77" t="e">
        <f>SUMIF(#REF!,B146,#REF!)</f>
        <v>#REF!</v>
      </c>
      <c r="K146" s="110" t="e">
        <f t="shared" si="12"/>
        <v>#REF!</v>
      </c>
      <c r="L146" s="35"/>
      <c r="M146" s="43" t="s">
        <v>482</v>
      </c>
      <c r="N146" s="37" t="s">
        <v>483</v>
      </c>
      <c r="O146" s="39">
        <f>+'[19]2012170010059'!$P$14</f>
        <v>32672727.272727273</v>
      </c>
      <c r="P146" s="39">
        <f>IF(M146=[12]Hoja1!$G$189,[12]Hoja1!$E$189,"OJO")</f>
        <v>25</v>
      </c>
      <c r="Q146" s="38"/>
      <c r="R146" s="38"/>
    </row>
    <row r="147" spans="1:18" ht="39.950000000000003" customHeight="1" x14ac:dyDescent="0.25">
      <c r="A147" t="s">
        <v>535</v>
      </c>
      <c r="B147" t="str">
        <f t="shared" si="13"/>
        <v>SAL44064</v>
      </c>
      <c r="C147">
        <v>44</v>
      </c>
      <c r="D147" s="83">
        <v>2012170010064</v>
      </c>
      <c r="E147" s="78" t="s">
        <v>247</v>
      </c>
      <c r="F147" s="78" t="s">
        <v>248</v>
      </c>
      <c r="G147" s="170"/>
      <c r="H147" s="77" t="e">
        <f>SUMIF(#REF!,B147,#REF!)</f>
        <v>#REF!</v>
      </c>
      <c r="I147" s="77" t="e">
        <f>SUMIF(#REF!,B147,#REF!)</f>
        <v>#REF!</v>
      </c>
      <c r="J147" s="77" t="e">
        <f>SUMIF(#REF!,B147,#REF!)</f>
        <v>#REF!</v>
      </c>
      <c r="K147" s="110" t="e">
        <f t="shared" si="12"/>
        <v>#REF!</v>
      </c>
      <c r="L147" s="35"/>
      <c r="M147" s="43" t="s">
        <v>494</v>
      </c>
      <c r="N147" s="37" t="s">
        <v>495</v>
      </c>
      <c r="O147" s="39">
        <f>+'[19]2012170010064'!$P$22</f>
        <v>22500000</v>
      </c>
      <c r="P147" s="39">
        <f>IF(M147=[12]Hoja1!$G$223,[12]Hoja1!$E$223,"OJO")</f>
        <v>100</v>
      </c>
      <c r="Q147" s="38"/>
      <c r="R147" s="38"/>
    </row>
    <row r="148" spans="1:18" ht="39.950000000000003" customHeight="1" x14ac:dyDescent="0.25">
      <c r="A148" t="s">
        <v>535</v>
      </c>
      <c r="B148" t="str">
        <f t="shared" si="13"/>
        <v>SAL44068</v>
      </c>
      <c r="C148">
        <v>44</v>
      </c>
      <c r="D148" s="4">
        <v>2012170010068</v>
      </c>
      <c r="E148" s="22" t="s">
        <v>515</v>
      </c>
      <c r="F148" s="80" t="s">
        <v>513</v>
      </c>
      <c r="G148" s="170"/>
      <c r="H148" s="77" t="e">
        <f>SUMIF(#REF!,B148,#REF!)</f>
        <v>#REF!</v>
      </c>
      <c r="I148" s="77" t="e">
        <f>SUMIF(#REF!,B148,#REF!)</f>
        <v>#REF!</v>
      </c>
      <c r="J148" s="77" t="e">
        <f>SUMIF(#REF!,B148,#REF!)</f>
        <v>#REF!</v>
      </c>
      <c r="K148" s="110" t="e">
        <f t="shared" si="12"/>
        <v>#REF!</v>
      </c>
      <c r="L148" s="35"/>
      <c r="M148" s="43"/>
      <c r="N148" s="37"/>
      <c r="O148" s="39"/>
      <c r="P148" s="39"/>
      <c r="Q148" s="38"/>
      <c r="R148" s="38"/>
    </row>
    <row r="149" spans="1:18" ht="39.950000000000003" customHeight="1" x14ac:dyDescent="0.25">
      <c r="A149" t="s">
        <v>535</v>
      </c>
      <c r="B149" t="str">
        <f t="shared" si="13"/>
        <v>SAL42069</v>
      </c>
      <c r="C149">
        <v>42</v>
      </c>
      <c r="D149" s="4">
        <v>2012170010069</v>
      </c>
      <c r="E149" s="22" t="s">
        <v>512</v>
      </c>
      <c r="F149" s="80" t="s">
        <v>513</v>
      </c>
      <c r="G149" s="170"/>
      <c r="H149" s="77" t="e">
        <f>SUMIF(#REF!,B149,#REF!)</f>
        <v>#REF!</v>
      </c>
      <c r="I149" s="77" t="e">
        <f>SUMIF(#REF!,B149,#REF!)</f>
        <v>#REF!</v>
      </c>
      <c r="J149" s="77" t="e">
        <f>SUMIF(#REF!,B149,#REF!)</f>
        <v>#REF!</v>
      </c>
      <c r="K149" s="110" t="e">
        <f t="shared" si="12"/>
        <v>#REF!</v>
      </c>
      <c r="L149" s="35"/>
      <c r="M149" s="43"/>
      <c r="N149" s="37"/>
      <c r="O149" s="39"/>
      <c r="P149" s="39"/>
      <c r="Q149" s="38"/>
      <c r="R149" s="38"/>
    </row>
    <row r="150" spans="1:18" ht="39.950000000000003" customHeight="1" x14ac:dyDescent="0.25">
      <c r="A150" t="s">
        <v>535</v>
      </c>
      <c r="B150" t="str">
        <f t="shared" si="13"/>
        <v>SAL44103</v>
      </c>
      <c r="C150">
        <v>44</v>
      </c>
      <c r="D150" s="4">
        <v>2012170010103</v>
      </c>
      <c r="E150" s="15">
        <v>103</v>
      </c>
      <c r="F150" s="80" t="s">
        <v>516</v>
      </c>
      <c r="G150" s="170"/>
      <c r="H150" s="77" t="e">
        <f>SUMIF(#REF!,B150,#REF!)</f>
        <v>#REF!</v>
      </c>
      <c r="I150" s="77" t="e">
        <f>SUMIF(#REF!,B150,#REF!)</f>
        <v>#REF!</v>
      </c>
      <c r="J150" s="77" t="e">
        <f>SUMIF(#REF!,B150,#REF!)</f>
        <v>#REF!</v>
      </c>
      <c r="K150" s="110" t="e">
        <f t="shared" si="12"/>
        <v>#REF!</v>
      </c>
      <c r="L150" s="35"/>
      <c r="M150" s="43"/>
      <c r="N150" s="37"/>
      <c r="O150" s="39"/>
      <c r="P150" s="39"/>
      <c r="Q150" s="38"/>
      <c r="R150" s="38"/>
    </row>
    <row r="151" spans="1:18" ht="36" x14ac:dyDescent="0.25">
      <c r="A151" t="s">
        <v>535</v>
      </c>
      <c r="B151" t="str">
        <f t="shared" si="13"/>
        <v>SAL44070</v>
      </c>
      <c r="C151">
        <v>44</v>
      </c>
      <c r="D151" s="4">
        <v>2012170010070</v>
      </c>
      <c r="E151" s="15" t="s">
        <v>249</v>
      </c>
      <c r="F151" s="80" t="s">
        <v>250</v>
      </c>
      <c r="G151" s="170"/>
      <c r="H151" s="77" t="e">
        <f>SUMIF(#REF!,B151,#REF!)</f>
        <v>#REF!</v>
      </c>
      <c r="I151" s="77" t="e">
        <f>SUMIF(#REF!,B151,#REF!)</f>
        <v>#REF!</v>
      </c>
      <c r="J151" s="77" t="e">
        <f>SUMIF(#REF!,B151,#REF!)</f>
        <v>#REF!</v>
      </c>
      <c r="K151" s="110" t="e">
        <f t="shared" si="12"/>
        <v>#REF!</v>
      </c>
      <c r="L151" s="35"/>
      <c r="M151" s="43" t="s">
        <v>496</v>
      </c>
      <c r="N151" s="37" t="s">
        <v>497</v>
      </c>
      <c r="O151" s="39">
        <f>+'[19] 2012170010070 '!$P$12</f>
        <v>0</v>
      </c>
      <c r="P151" s="42">
        <f>IF(M151=[12]Hoja1!$G$228,[12]Hoja1!$E$228,"OJO")</f>
        <v>100</v>
      </c>
      <c r="Q151" s="38"/>
      <c r="R151" s="38"/>
    </row>
    <row r="152" spans="1:18" x14ac:dyDescent="0.25">
      <c r="E152"/>
      <c r="F152"/>
      <c r="H152" s="17"/>
      <c r="K152" s="24"/>
    </row>
    <row r="153" spans="1:18" x14ac:dyDescent="0.25">
      <c r="E153"/>
      <c r="F153"/>
      <c r="G153" s="25" t="s">
        <v>278</v>
      </c>
      <c r="H153" s="34" t="e">
        <f>SUBTOTAL(9,H3:H151)</f>
        <v>#REF!</v>
      </c>
      <c r="I153" s="34" t="e">
        <f>SUBTOTAL(9,I3:I151)</f>
        <v>#REF!</v>
      </c>
      <c r="J153" s="34" t="e">
        <f>SUBTOTAL(9,J3:J151)</f>
        <v>#REF!</v>
      </c>
      <c r="K153" s="24"/>
    </row>
    <row r="154" spans="1:18" x14ac:dyDescent="0.25">
      <c r="E154"/>
      <c r="F154"/>
      <c r="G154" s="25" t="s">
        <v>536</v>
      </c>
      <c r="H154" s="24" t="e">
        <f>+#REF!</f>
        <v>#REF!</v>
      </c>
      <c r="I154" s="24" t="e">
        <f>+#REF!</f>
        <v>#REF!</v>
      </c>
      <c r="J154" s="24" t="e">
        <f>+#REF!</f>
        <v>#REF!</v>
      </c>
      <c r="K154" s="24"/>
    </row>
    <row r="155" spans="1:18" x14ac:dyDescent="0.25">
      <c r="E155"/>
      <c r="F155"/>
      <c r="G155" s="88" t="s">
        <v>277</v>
      </c>
      <c r="H155" s="24" t="e">
        <f>+H154-H153</f>
        <v>#REF!</v>
      </c>
      <c r="I155" s="24" t="e">
        <f t="shared" ref="I155:J155" si="14">+I154-I153</f>
        <v>#REF!</v>
      </c>
      <c r="J155" s="24" t="e">
        <f t="shared" si="14"/>
        <v>#REF!</v>
      </c>
      <c r="K155" s="24"/>
    </row>
    <row r="156" spans="1:18" x14ac:dyDescent="0.25">
      <c r="F156" s="111"/>
      <c r="K156" s="24"/>
    </row>
    <row r="157" spans="1:18" x14ac:dyDescent="0.25">
      <c r="D157" s="111"/>
    </row>
  </sheetData>
  <autoFilter ref="A2:R151"/>
  <mergeCells count="33">
    <mergeCell ref="R3:R6"/>
    <mergeCell ref="D7:D8"/>
    <mergeCell ref="E7:E8"/>
    <mergeCell ref="F7:F8"/>
    <mergeCell ref="H7:H8"/>
    <mergeCell ref="I7:I8"/>
    <mergeCell ref="D3:D6"/>
    <mergeCell ref="E3:E6"/>
    <mergeCell ref="F3:F6"/>
    <mergeCell ref="G3:G12"/>
    <mergeCell ref="H3:H6"/>
    <mergeCell ref="I3:I6"/>
    <mergeCell ref="F10:F13"/>
    <mergeCell ref="G22:G27"/>
    <mergeCell ref="J3:J6"/>
    <mergeCell ref="K3:K6"/>
    <mergeCell ref="L3:L6"/>
    <mergeCell ref="Q3:Q6"/>
    <mergeCell ref="J7:J8"/>
    <mergeCell ref="K7:K8"/>
    <mergeCell ref="L7:L8"/>
    <mergeCell ref="G13:G18"/>
    <mergeCell ref="G19:G21"/>
    <mergeCell ref="G112:G118"/>
    <mergeCell ref="G119:G122"/>
    <mergeCell ref="G123:G127"/>
    <mergeCell ref="G128:G151"/>
    <mergeCell ref="G28:G34"/>
    <mergeCell ref="G35:G40"/>
    <mergeCell ref="G41:G48"/>
    <mergeCell ref="G50:G65"/>
    <mergeCell ref="G66:G86"/>
    <mergeCell ref="G87:G111"/>
  </mergeCells>
  <conditionalFormatting sqref="K115:K1048576 K7 K1 K3 K9:K63 K65:K109 K111:K113">
    <cfRule type="colorScale" priority="12">
      <colorScale>
        <cfvo type="percent" val="3.4027777777777775E-2"/>
        <cfvo type="percent" val="50"/>
        <cfvo type="percent" val="100"/>
        <color rgb="FFFF0000"/>
        <color rgb="FFFFFF00"/>
        <color rgb="FF00B050"/>
      </colorScale>
    </cfRule>
  </conditionalFormatting>
  <conditionalFormatting sqref="Q23">
    <cfRule type="colorScale" priority="11">
      <colorScale>
        <cfvo type="percent" val="3.4027777777777775E-2"/>
        <cfvo type="percent" val="50"/>
        <cfvo type="percent" val="100"/>
        <color rgb="FFFF0000"/>
        <color rgb="FFFFFF00"/>
        <color rgb="FF00B050"/>
      </colorScale>
    </cfRule>
  </conditionalFormatting>
  <conditionalFormatting sqref="Q22">
    <cfRule type="colorScale" priority="10">
      <colorScale>
        <cfvo type="percent" val="3.4027777777777775E-2"/>
        <cfvo type="percent" val="50"/>
        <cfvo type="percent" val="100"/>
        <color rgb="FFFF0000"/>
        <color rgb="FFFFFF00"/>
        <color rgb="FF00B050"/>
      </colorScale>
    </cfRule>
  </conditionalFormatting>
  <conditionalFormatting sqref="Q24:Q27">
    <cfRule type="colorScale" priority="9">
      <colorScale>
        <cfvo type="percent" val="3.4027777777777775E-2"/>
        <cfvo type="percent" val="50"/>
        <cfvo type="percent" val="100"/>
        <color rgb="FFFF0000"/>
        <color rgb="FFFFFF00"/>
        <color rgb="FF00B050"/>
      </colorScale>
    </cfRule>
  </conditionalFormatting>
  <conditionalFormatting sqref="F10">
    <cfRule type="colorScale" priority="8">
      <colorScale>
        <cfvo type="percent" val="3.4027777777777775E-2"/>
        <cfvo type="percent" val="50"/>
        <cfvo type="percent" val="100"/>
        <color rgb="FFFF0000"/>
        <color rgb="FFFFFF00"/>
        <color rgb="FF00B050"/>
      </colorScale>
    </cfRule>
  </conditionalFormatting>
  <conditionalFormatting sqref="K114">
    <cfRule type="colorScale" priority="3">
      <colorScale>
        <cfvo type="percent" val="3.4027777777777775E-2"/>
        <cfvo type="percent" val="50"/>
        <cfvo type="percent" val="100"/>
        <color rgb="FFFF0000"/>
        <color rgb="FFFFFF00"/>
        <color rgb="FF00B050"/>
      </colorScale>
    </cfRule>
  </conditionalFormatting>
  <conditionalFormatting sqref="K64">
    <cfRule type="colorScale" priority="2">
      <colorScale>
        <cfvo type="percent" val="3.4027777777777775E-2"/>
        <cfvo type="percent" val="50"/>
        <cfvo type="percent" val="100"/>
        <color rgb="FFFF0000"/>
        <color rgb="FFFFFF00"/>
        <color rgb="FF00B050"/>
      </colorScale>
    </cfRule>
  </conditionalFormatting>
  <conditionalFormatting sqref="K110">
    <cfRule type="colorScale" priority="1">
      <colorScale>
        <cfvo type="percent" val="3.4027777777777775E-2"/>
        <cfvo type="percent" val="50"/>
        <cfvo type="percent" val="100"/>
        <color rgb="FFFF0000"/>
        <color rgb="FFFFFF00"/>
        <color rgb="FF00B050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3er TRIM </vt:lpstr>
      <vt:lpstr>2do TRIMESTRE</vt:lpstr>
      <vt:lpstr>3er TRIMESTRE</vt:lpstr>
      <vt:lpstr>4to 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Alberto Alarcon Montes</dc:creator>
  <cp:lastModifiedBy>Juan Alberto Alarcon Montes</cp:lastModifiedBy>
  <cp:lastPrinted>2018-02-08T22:08:42Z</cp:lastPrinted>
  <dcterms:created xsi:type="dcterms:W3CDTF">2016-04-15T16:24:52Z</dcterms:created>
  <dcterms:modified xsi:type="dcterms:W3CDTF">2018-02-28T22:33:05Z</dcterms:modified>
</cp:coreProperties>
</file>