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10380" yWindow="660" windowWidth="10185" windowHeight="8790" tabRatio="933" activeTab="1"/>
  </bookViews>
  <sheets>
    <sheet name="RESUMEN POAI 2016" sheetId="27" r:id="rId1"/>
    <sheet name="MATRIZ EDUCACION" sheetId="7" r:id="rId2"/>
    <sheet name="MATRIZ CULTURA" sheetId="8" r:id="rId3"/>
    <sheet name="MATRIZ SALUD" sheetId="9" r:id="rId4"/>
    <sheet name="MATRIZ DEPORTE" sheetId="31" r:id="rId5"/>
    <sheet name="MATRIZ DLLO SOCIAL" sheetId="32" r:id="rId6"/>
    <sheet name="MATRIZ GOBIERNO" sheetId="33" r:id="rId7"/>
    <sheet name="MATRIZ TICS" sheetId="34" r:id="rId8"/>
    <sheet name="MATRIZ TURISMO" sheetId="35" r:id="rId9"/>
    <sheet name="MATRIZ RURAL" sheetId="36" r:id="rId10"/>
    <sheet name="MATRIZ VIVIENDA" sheetId="37" r:id="rId11"/>
    <sheet name="MATRIZ AGUA" sheetId="38" r:id="rId12"/>
    <sheet name="MATRIZ OBRAS-TRANSITO" sheetId="39" r:id="rId13"/>
    <sheet name="MATRIZ UGR" sheetId="40" r:id="rId14"/>
    <sheet name="MATRIZ AMBIENTE" sheetId="41" r:id="rId15"/>
    <sheet name="MATRIZ PLANEACION" sheetId="42" r:id="rId16"/>
    <sheet name="MATRIZ SERVICIOS-HACIENDA" sheetId="43" r:id="rId17"/>
  </sheets>
  <definedNames>
    <definedName name="_xlnm._FilterDatabase" localSheetId="11" hidden="1">'MATRIZ AGUA'!$I$9:$O$22</definedName>
    <definedName name="_xlnm._FilterDatabase" localSheetId="14" hidden="1">'MATRIZ AMBIENTE'!$I$9:$O$30</definedName>
    <definedName name="_xlnm._FilterDatabase" localSheetId="2" hidden="1">'MATRIZ CULTURA'!$P$10:$P$38</definedName>
    <definedName name="_xlnm._FilterDatabase" localSheetId="4" hidden="1">'MATRIZ DEPORTE'!$I$9:$O$50</definedName>
    <definedName name="_xlnm._FilterDatabase" localSheetId="5" hidden="1">'MATRIZ DLLO SOCIAL'!$I$9:$O$45</definedName>
    <definedName name="_xlnm._FilterDatabase" localSheetId="1" hidden="1">'MATRIZ EDUCACION'!$I$9:$O$65</definedName>
    <definedName name="_xlnm._FilterDatabase" localSheetId="6" hidden="1">'MATRIZ GOBIERNO'!$I$9:$O$9</definedName>
    <definedName name="_xlnm._FilterDatabase" localSheetId="12" hidden="1">'MATRIZ OBRAS-TRANSITO'!$I$9:$O$58</definedName>
    <definedName name="_xlnm._FilterDatabase" localSheetId="15" hidden="1">'MATRIZ PLANEACION'!$I$9:$O$37</definedName>
    <definedName name="_xlnm._FilterDatabase" localSheetId="3" hidden="1">'MATRIZ SALUD'!$I$9:$O$116</definedName>
    <definedName name="_xlnm._FilterDatabase" localSheetId="16" hidden="1">'MATRIZ SERVICIOS-HACIENDA'!$I$11:$O$95</definedName>
    <definedName name="_xlnm._FilterDatabase" localSheetId="7" hidden="1">'MATRIZ TICS'!$I$9:$O$9</definedName>
    <definedName name="_xlnm._FilterDatabase" localSheetId="8" hidden="1">'MATRIZ TURISMO'!$I$9:$O$23</definedName>
    <definedName name="_xlnm._FilterDatabase" localSheetId="13" hidden="1">'MATRIZ UGR'!$I$10:$O$55</definedName>
  </definedNames>
  <calcPr calcId="145621"/>
</workbook>
</file>

<file path=xl/calcChain.xml><?xml version="1.0" encoding="utf-8"?>
<calcChain xmlns="http://schemas.openxmlformats.org/spreadsheetml/2006/main">
  <c r="N29" i="27" l="1"/>
  <c r="N19" i="27"/>
  <c r="N13" i="27"/>
  <c r="Q10" i="8"/>
  <c r="Q11" i="8"/>
  <c r="Q15" i="8"/>
  <c r="Q16" i="8"/>
  <c r="Q17" i="8"/>
  <c r="Q19" i="8"/>
  <c r="Q26" i="8"/>
  <c r="Q27" i="8"/>
  <c r="Q29" i="8"/>
  <c r="Q30" i="8"/>
  <c r="Q32" i="8"/>
  <c r="Q37" i="8"/>
  <c r="Q39" i="8"/>
  <c r="E13" i="27"/>
  <c r="H13" i="27"/>
  <c r="T22" i="8"/>
  <c r="W22" i="8"/>
  <c r="W10" i="8"/>
  <c r="W11" i="8"/>
  <c r="W12" i="8"/>
  <c r="W13" i="8"/>
  <c r="W14" i="8"/>
  <c r="W15" i="8"/>
  <c r="W16" i="8"/>
  <c r="W17" i="8"/>
  <c r="W18" i="8"/>
  <c r="W19" i="8"/>
  <c r="W20" i="8"/>
  <c r="W21" i="8"/>
  <c r="W23" i="8"/>
  <c r="W24" i="8"/>
  <c r="W25" i="8"/>
  <c r="W26" i="8"/>
  <c r="W27" i="8"/>
  <c r="W28" i="8"/>
  <c r="W29" i="8"/>
  <c r="W30" i="8"/>
  <c r="W31" i="8"/>
  <c r="W32" i="8"/>
  <c r="W33" i="8"/>
  <c r="W34" i="8"/>
  <c r="W35" i="8"/>
  <c r="W36" i="8"/>
  <c r="W37" i="8"/>
  <c r="W38" i="8"/>
  <c r="W39" i="8"/>
  <c r="Z22" i="8"/>
  <c r="AC22" i="8"/>
  <c r="AC19" i="8"/>
  <c r="AC20" i="8"/>
  <c r="AC21" i="8"/>
  <c r="AC23" i="8"/>
  <c r="AC24" i="8"/>
  <c r="AC25" i="8"/>
  <c r="AD19" i="8"/>
  <c r="AC10" i="8"/>
  <c r="AC11" i="8"/>
  <c r="AC12" i="8"/>
  <c r="AC13" i="8"/>
  <c r="AC14" i="8"/>
  <c r="AC15" i="8"/>
  <c r="AD10" i="8"/>
  <c r="AC16" i="8"/>
  <c r="AC17" i="8"/>
  <c r="AC18" i="8"/>
  <c r="AD16" i="8"/>
  <c r="AC26" i="8"/>
  <c r="AD26" i="8"/>
  <c r="AC27" i="8"/>
  <c r="AC28" i="8"/>
  <c r="AC29" i="8"/>
  <c r="AC30" i="8"/>
  <c r="AC31" i="8"/>
  <c r="AD27" i="8"/>
  <c r="AC32" i="8"/>
  <c r="AC33" i="8"/>
  <c r="AC34" i="8"/>
  <c r="AC35" i="8"/>
  <c r="AC36" i="8"/>
  <c r="AD32" i="8"/>
  <c r="AC37" i="8"/>
  <c r="AC38" i="8"/>
  <c r="AD37" i="8"/>
  <c r="AD39" i="8"/>
  <c r="N38" i="27"/>
  <c r="Q12" i="40"/>
  <c r="Q22" i="40"/>
  <c r="Q28" i="40"/>
  <c r="Q32" i="40"/>
  <c r="N32" i="27"/>
  <c r="H11" i="27"/>
  <c r="AC93" i="43"/>
  <c r="AC92" i="43"/>
  <c r="AC91" i="43"/>
  <c r="AC90" i="43"/>
  <c r="AC89" i="43"/>
  <c r="AC88" i="43"/>
  <c r="AC87" i="43"/>
  <c r="AC86" i="43"/>
  <c r="AC85" i="43"/>
  <c r="AC84" i="43"/>
  <c r="AC83" i="43"/>
  <c r="AC82" i="43"/>
  <c r="AC81" i="43"/>
  <c r="AC80" i="43"/>
  <c r="AC79" i="43"/>
  <c r="AC78" i="43"/>
  <c r="AC77" i="43"/>
  <c r="AC76" i="43"/>
  <c r="AC75" i="43"/>
  <c r="AC74" i="43"/>
  <c r="AC73" i="43"/>
  <c r="AC72" i="43"/>
  <c r="AC71" i="43"/>
  <c r="AC70" i="43"/>
  <c r="AC69" i="43"/>
  <c r="AC68" i="43"/>
  <c r="AC67" i="43"/>
  <c r="AC66" i="43"/>
  <c r="AC65" i="43"/>
  <c r="AC64" i="43"/>
  <c r="AC63" i="43"/>
  <c r="AC62" i="43"/>
  <c r="AC61" i="43"/>
  <c r="AC60" i="43"/>
  <c r="AC59" i="43"/>
  <c r="AC58" i="43"/>
  <c r="AC57" i="43"/>
  <c r="AC56" i="43"/>
  <c r="AC55" i="43"/>
  <c r="AC54" i="43"/>
  <c r="AC53" i="43"/>
  <c r="AC52" i="43"/>
  <c r="AC51" i="43"/>
  <c r="AC50" i="43"/>
  <c r="AC49" i="43"/>
  <c r="AC48" i="43"/>
  <c r="AC47" i="43"/>
  <c r="AC46" i="43"/>
  <c r="AC45" i="43"/>
  <c r="AC44" i="43"/>
  <c r="AC43" i="43"/>
  <c r="AC42" i="43"/>
  <c r="AC41" i="43"/>
  <c r="AC40" i="43"/>
  <c r="AC39" i="43"/>
  <c r="AC38" i="43"/>
  <c r="AC37" i="43"/>
  <c r="AC36" i="43"/>
  <c r="AC35" i="43"/>
  <c r="AC34" i="43"/>
  <c r="AC33" i="43"/>
  <c r="AC32" i="43"/>
  <c r="AC31" i="43"/>
  <c r="AC30" i="43"/>
  <c r="AC29" i="43"/>
  <c r="AC28" i="43"/>
  <c r="AC27" i="43"/>
  <c r="AC26" i="43"/>
  <c r="AC25" i="43"/>
  <c r="AC24" i="43"/>
  <c r="AC23" i="43"/>
  <c r="AC22" i="43"/>
  <c r="AC21" i="43"/>
  <c r="AC20" i="43"/>
  <c r="AC19" i="43"/>
  <c r="AC18" i="43"/>
  <c r="AC17" i="43"/>
  <c r="AC16" i="43"/>
  <c r="AC15" i="43"/>
  <c r="AC14" i="43"/>
  <c r="AC13" i="43"/>
  <c r="AC12" i="43"/>
  <c r="Z93" i="43"/>
  <c r="Z92" i="43"/>
  <c r="Z91" i="43"/>
  <c r="Z90" i="43"/>
  <c r="Z89" i="43"/>
  <c r="Z88" i="43"/>
  <c r="Z87" i="43"/>
  <c r="Z86" i="43"/>
  <c r="Z85" i="43"/>
  <c r="Z84" i="43"/>
  <c r="Z83" i="43"/>
  <c r="Z82" i="43"/>
  <c r="Z81" i="43"/>
  <c r="Z80" i="43"/>
  <c r="Z79" i="43"/>
  <c r="Z78" i="43"/>
  <c r="Z77" i="43"/>
  <c r="Z76" i="43"/>
  <c r="Z75" i="43"/>
  <c r="Z74" i="43"/>
  <c r="Z73" i="43"/>
  <c r="Z72" i="43"/>
  <c r="Z71" i="43"/>
  <c r="Z70" i="43"/>
  <c r="Z69" i="43"/>
  <c r="Z68" i="43"/>
  <c r="Z67" i="43"/>
  <c r="Z66" i="43"/>
  <c r="Z65" i="43"/>
  <c r="Z64" i="43"/>
  <c r="Z63" i="43"/>
  <c r="Z62" i="43"/>
  <c r="Z61" i="43"/>
  <c r="Z60" i="43"/>
  <c r="Z59" i="43"/>
  <c r="Z58" i="43"/>
  <c r="Z57" i="43"/>
  <c r="Z56" i="43"/>
  <c r="Z55" i="43"/>
  <c r="Z54" i="43"/>
  <c r="Z53" i="43"/>
  <c r="Z52" i="43"/>
  <c r="Z51" i="43"/>
  <c r="Z50" i="43"/>
  <c r="Z49" i="43"/>
  <c r="Z48" i="43"/>
  <c r="Z47" i="43"/>
  <c r="Z46" i="43"/>
  <c r="Z45" i="43"/>
  <c r="Z44" i="43"/>
  <c r="Z43" i="43"/>
  <c r="Z42" i="43"/>
  <c r="Z41" i="43"/>
  <c r="Z40" i="43"/>
  <c r="Z39" i="43"/>
  <c r="Z38" i="43"/>
  <c r="Z37" i="43"/>
  <c r="Z36" i="43"/>
  <c r="Z35" i="43"/>
  <c r="Z34" i="43"/>
  <c r="Z33" i="43"/>
  <c r="Z32" i="43"/>
  <c r="Z31" i="43"/>
  <c r="Z30" i="43"/>
  <c r="Z29" i="43"/>
  <c r="Z28" i="43"/>
  <c r="Z27" i="43"/>
  <c r="Z26" i="43"/>
  <c r="Z25" i="43"/>
  <c r="Z24" i="43"/>
  <c r="Z23" i="43"/>
  <c r="Z22" i="43"/>
  <c r="Z21" i="43"/>
  <c r="Z20" i="43"/>
  <c r="Z19" i="43"/>
  <c r="Z18" i="43"/>
  <c r="Z17" i="43"/>
  <c r="Z16" i="43"/>
  <c r="Z15" i="43"/>
  <c r="Z14" i="43"/>
  <c r="Z13" i="43"/>
  <c r="Z12" i="43"/>
  <c r="W93" i="43"/>
  <c r="W92" i="43"/>
  <c r="W91" i="43"/>
  <c r="W90" i="43"/>
  <c r="W89" i="43"/>
  <c r="W88" i="43"/>
  <c r="W87" i="43"/>
  <c r="W86" i="43"/>
  <c r="W85" i="43"/>
  <c r="W84" i="43"/>
  <c r="W83" i="43"/>
  <c r="W82" i="43"/>
  <c r="W81" i="43"/>
  <c r="W80" i="43"/>
  <c r="W79" i="43"/>
  <c r="W78" i="43"/>
  <c r="W77" i="43"/>
  <c r="W76" i="43"/>
  <c r="W75" i="43"/>
  <c r="W74" i="43"/>
  <c r="W73" i="43"/>
  <c r="W72" i="43"/>
  <c r="W71" i="43"/>
  <c r="W70" i="43"/>
  <c r="W69" i="43"/>
  <c r="W68" i="43"/>
  <c r="W67" i="43"/>
  <c r="W66" i="43"/>
  <c r="W65" i="43"/>
  <c r="W64" i="43"/>
  <c r="W63" i="43"/>
  <c r="W62" i="43"/>
  <c r="W61" i="43"/>
  <c r="W60" i="43"/>
  <c r="W59" i="43"/>
  <c r="W58" i="43"/>
  <c r="W57" i="43"/>
  <c r="W56" i="43"/>
  <c r="W55" i="43"/>
  <c r="W54" i="43"/>
  <c r="W53" i="43"/>
  <c r="W52" i="43"/>
  <c r="W51" i="43"/>
  <c r="W50" i="43"/>
  <c r="W49" i="43"/>
  <c r="W48" i="43"/>
  <c r="W47" i="43"/>
  <c r="W46" i="43"/>
  <c r="W45" i="43"/>
  <c r="W44" i="43"/>
  <c r="W43" i="43"/>
  <c r="W42" i="43"/>
  <c r="W41" i="43"/>
  <c r="W40" i="43"/>
  <c r="W39" i="43"/>
  <c r="W38" i="43"/>
  <c r="W37" i="43"/>
  <c r="W36" i="43"/>
  <c r="W35" i="43"/>
  <c r="W34" i="43"/>
  <c r="W33" i="43"/>
  <c r="W32" i="43"/>
  <c r="W31" i="43"/>
  <c r="W30" i="43"/>
  <c r="W29" i="43"/>
  <c r="W28" i="43"/>
  <c r="W27" i="43"/>
  <c r="W26" i="43"/>
  <c r="W25" i="43"/>
  <c r="W24" i="43"/>
  <c r="W23" i="43"/>
  <c r="W22" i="43"/>
  <c r="W21" i="43"/>
  <c r="W20" i="43"/>
  <c r="W19" i="43"/>
  <c r="W18" i="43"/>
  <c r="W17" i="43"/>
  <c r="W16" i="43"/>
  <c r="W15" i="43"/>
  <c r="W14" i="43"/>
  <c r="W13" i="43"/>
  <c r="W12" i="43"/>
  <c r="T94" i="43"/>
  <c r="T93" i="43"/>
  <c r="T92" i="43"/>
  <c r="T91" i="43"/>
  <c r="T90" i="43"/>
  <c r="T89" i="43"/>
  <c r="T88" i="43"/>
  <c r="T87" i="43"/>
  <c r="T86" i="43"/>
  <c r="T85" i="43"/>
  <c r="T84" i="43"/>
  <c r="T83" i="43"/>
  <c r="T82" i="43"/>
  <c r="T81" i="43"/>
  <c r="T80" i="43"/>
  <c r="T79" i="43"/>
  <c r="T78" i="43"/>
  <c r="T77" i="43"/>
  <c r="T76" i="43"/>
  <c r="T75" i="43"/>
  <c r="T74" i="43"/>
  <c r="T73" i="43"/>
  <c r="T72" i="43"/>
  <c r="T71" i="43"/>
  <c r="T70" i="43"/>
  <c r="T69" i="43"/>
  <c r="T68" i="43"/>
  <c r="T67" i="43"/>
  <c r="T66" i="43"/>
  <c r="T65" i="43"/>
  <c r="T64" i="43"/>
  <c r="T63" i="43"/>
  <c r="T62" i="43"/>
  <c r="T61" i="43"/>
  <c r="T60" i="43"/>
  <c r="T59" i="43"/>
  <c r="T58" i="43"/>
  <c r="T57" i="43"/>
  <c r="T56" i="43"/>
  <c r="T55" i="43"/>
  <c r="T54" i="43"/>
  <c r="T53" i="43"/>
  <c r="T52" i="43"/>
  <c r="T51" i="43"/>
  <c r="T50" i="43"/>
  <c r="T49" i="43"/>
  <c r="T48" i="43"/>
  <c r="T47" i="43"/>
  <c r="T46" i="43"/>
  <c r="T45" i="43"/>
  <c r="T44" i="43"/>
  <c r="T43" i="43"/>
  <c r="T42" i="43"/>
  <c r="T41" i="43"/>
  <c r="T40" i="43"/>
  <c r="T39" i="43"/>
  <c r="T38" i="43"/>
  <c r="T37" i="43"/>
  <c r="T36" i="43"/>
  <c r="T35" i="43"/>
  <c r="T34" i="43"/>
  <c r="T33" i="43"/>
  <c r="T32" i="43"/>
  <c r="T31" i="43"/>
  <c r="T30" i="43"/>
  <c r="T29" i="43"/>
  <c r="T28" i="43"/>
  <c r="T27" i="43"/>
  <c r="T26" i="43"/>
  <c r="T25" i="43"/>
  <c r="T24" i="43"/>
  <c r="T23" i="43"/>
  <c r="T22" i="43"/>
  <c r="T21" i="43"/>
  <c r="T20" i="43"/>
  <c r="T19" i="43"/>
  <c r="T18" i="43"/>
  <c r="T17" i="43"/>
  <c r="T16" i="43"/>
  <c r="T15" i="43"/>
  <c r="T14" i="43"/>
  <c r="T13" i="43"/>
  <c r="P22" i="41"/>
  <c r="P19" i="41"/>
  <c r="AC54" i="40"/>
  <c r="AC53" i="40"/>
  <c r="AC52" i="40"/>
  <c r="AC51" i="40"/>
  <c r="AC50" i="40"/>
  <c r="AC49" i="40"/>
  <c r="AC48" i="40"/>
  <c r="AC47" i="40"/>
  <c r="AC46" i="40"/>
  <c r="AC45" i="40"/>
  <c r="AC44" i="40"/>
  <c r="AC43" i="40"/>
  <c r="AC42" i="40"/>
  <c r="AC41" i="40"/>
  <c r="AC40" i="40"/>
  <c r="AC39" i="40"/>
  <c r="AC38" i="40"/>
  <c r="AC37" i="40"/>
  <c r="AC36" i="40"/>
  <c r="AC35" i="40"/>
  <c r="AC34" i="40"/>
  <c r="AC33" i="40"/>
  <c r="AC32" i="40"/>
  <c r="AC31" i="40"/>
  <c r="AC30" i="40"/>
  <c r="AC29" i="40"/>
  <c r="AC28" i="40"/>
  <c r="AC27" i="40"/>
  <c r="AC26" i="40"/>
  <c r="AC25" i="40"/>
  <c r="AC24" i="40"/>
  <c r="AC23" i="40"/>
  <c r="AC22" i="40"/>
  <c r="AC21" i="40"/>
  <c r="AC20" i="40"/>
  <c r="AC19" i="40"/>
  <c r="AC18" i="40"/>
  <c r="AC17" i="40"/>
  <c r="AC16" i="40"/>
  <c r="AC15" i="40"/>
  <c r="AC14" i="40"/>
  <c r="AC13" i="40"/>
  <c r="AC12" i="40"/>
  <c r="Z54" i="40"/>
  <c r="Z53" i="40"/>
  <c r="Z52" i="40"/>
  <c r="Z51" i="40"/>
  <c r="Z50" i="40"/>
  <c r="Z49" i="40"/>
  <c r="Z48" i="40"/>
  <c r="Z47" i="40"/>
  <c r="Z46" i="40"/>
  <c r="Z45" i="40"/>
  <c r="Z44" i="40"/>
  <c r="Z43" i="40"/>
  <c r="Z42" i="40"/>
  <c r="Z41" i="40"/>
  <c r="Z40" i="40"/>
  <c r="Z39" i="40"/>
  <c r="Z38" i="40"/>
  <c r="Z37" i="40"/>
  <c r="Z36" i="40"/>
  <c r="Z35" i="40"/>
  <c r="Z34" i="40"/>
  <c r="Z33" i="40"/>
  <c r="Z32" i="40"/>
  <c r="Z31" i="40"/>
  <c r="Z30" i="40"/>
  <c r="Z29" i="40"/>
  <c r="Z28" i="40"/>
  <c r="Z27" i="40"/>
  <c r="Z26" i="40"/>
  <c r="Z25" i="40"/>
  <c r="Z24" i="40"/>
  <c r="Z23" i="40"/>
  <c r="Z22" i="40"/>
  <c r="Z21" i="40"/>
  <c r="Z20" i="40"/>
  <c r="Z19" i="40"/>
  <c r="Z18" i="40"/>
  <c r="Z17" i="40"/>
  <c r="Z16" i="40"/>
  <c r="Z15" i="40"/>
  <c r="Z14" i="40"/>
  <c r="Z13" i="40"/>
  <c r="Z12" i="40"/>
  <c r="W54" i="40"/>
  <c r="W53" i="40"/>
  <c r="W52" i="40"/>
  <c r="W51" i="40"/>
  <c r="W50" i="40"/>
  <c r="W49" i="40"/>
  <c r="W48" i="40"/>
  <c r="W47" i="40"/>
  <c r="W46" i="40"/>
  <c r="W45" i="40"/>
  <c r="W44" i="40"/>
  <c r="W43" i="40"/>
  <c r="W42" i="40"/>
  <c r="W41" i="40"/>
  <c r="W40" i="40"/>
  <c r="W39" i="40"/>
  <c r="W38" i="40"/>
  <c r="W37" i="40"/>
  <c r="W36" i="40"/>
  <c r="W35" i="40"/>
  <c r="W34" i="40"/>
  <c r="W33" i="40"/>
  <c r="W32" i="40"/>
  <c r="W31" i="40"/>
  <c r="W30" i="40"/>
  <c r="W29" i="40"/>
  <c r="W28" i="40"/>
  <c r="W27" i="40"/>
  <c r="W26" i="40"/>
  <c r="W25" i="40"/>
  <c r="W24" i="40"/>
  <c r="W23" i="40"/>
  <c r="W22" i="40"/>
  <c r="W21" i="40"/>
  <c r="W20" i="40"/>
  <c r="W19" i="40"/>
  <c r="W18" i="40"/>
  <c r="W17" i="40"/>
  <c r="W16" i="40"/>
  <c r="W15" i="40"/>
  <c r="W14" i="40"/>
  <c r="W13" i="40"/>
  <c r="W12" i="40"/>
  <c r="T54" i="40"/>
  <c r="T53" i="40"/>
  <c r="T52" i="40"/>
  <c r="T51" i="40"/>
  <c r="T50" i="40"/>
  <c r="T49" i="40"/>
  <c r="T48" i="40"/>
  <c r="T47" i="40"/>
  <c r="T46" i="40"/>
  <c r="T45" i="40"/>
  <c r="T44" i="40"/>
  <c r="T43" i="40"/>
  <c r="T42" i="40"/>
  <c r="T41" i="40"/>
  <c r="T40" i="40"/>
  <c r="T39" i="40"/>
  <c r="T38" i="40"/>
  <c r="T37" i="40"/>
  <c r="T36" i="40"/>
  <c r="T35" i="40"/>
  <c r="T34" i="40"/>
  <c r="T33" i="40"/>
  <c r="T32" i="40"/>
  <c r="T31" i="40"/>
  <c r="T30" i="40"/>
  <c r="T29" i="40"/>
  <c r="T28" i="40"/>
  <c r="T27" i="40"/>
  <c r="T26" i="40"/>
  <c r="T25" i="40"/>
  <c r="T24" i="40"/>
  <c r="T23" i="40"/>
  <c r="T22" i="40"/>
  <c r="T21" i="40"/>
  <c r="T20" i="40"/>
  <c r="T19" i="40"/>
  <c r="T18" i="40"/>
  <c r="T17" i="40"/>
  <c r="T16" i="40"/>
  <c r="T15" i="40"/>
  <c r="T14" i="40"/>
  <c r="T13" i="40"/>
  <c r="T12" i="40"/>
  <c r="P12" i="39"/>
  <c r="P10" i="39"/>
  <c r="AC57" i="39"/>
  <c r="AC56" i="39"/>
  <c r="AC55" i="39"/>
  <c r="AC54" i="39"/>
  <c r="AC53" i="39"/>
  <c r="AC52" i="39"/>
  <c r="AC51" i="39"/>
  <c r="AC50" i="39"/>
  <c r="AC49" i="39"/>
  <c r="AC48" i="39"/>
  <c r="AC47" i="39"/>
  <c r="AC46" i="39"/>
  <c r="AC45" i="39"/>
  <c r="AC44" i="39"/>
  <c r="AC43" i="39"/>
  <c r="AC42" i="39"/>
  <c r="AC41" i="39"/>
  <c r="AC40" i="39"/>
  <c r="AC39" i="39"/>
  <c r="AC38" i="39"/>
  <c r="AC37" i="39"/>
  <c r="AC36" i="39"/>
  <c r="AC35" i="39"/>
  <c r="AC34" i="39"/>
  <c r="AC33" i="39"/>
  <c r="AC32" i="39"/>
  <c r="AC31" i="39"/>
  <c r="AC30" i="39"/>
  <c r="AC29" i="39"/>
  <c r="AC28" i="39"/>
  <c r="AC27" i="39"/>
  <c r="AC26" i="39"/>
  <c r="AC25" i="39"/>
  <c r="AC24" i="39"/>
  <c r="AC23" i="39"/>
  <c r="AC22" i="39"/>
  <c r="AC21" i="39"/>
  <c r="AC20" i="39"/>
  <c r="AC19" i="39"/>
  <c r="AC18" i="39"/>
  <c r="AC17" i="39"/>
  <c r="AC16" i="39"/>
  <c r="AC15" i="39"/>
  <c r="AC14" i="39"/>
  <c r="AC13" i="39"/>
  <c r="AC12" i="39"/>
  <c r="AC11" i="39"/>
  <c r="Z57" i="39"/>
  <c r="Z56" i="39"/>
  <c r="Z55" i="39"/>
  <c r="Z54" i="39"/>
  <c r="Z53" i="39"/>
  <c r="Z52" i="39"/>
  <c r="Z51" i="39"/>
  <c r="Z50" i="39"/>
  <c r="Z49" i="39"/>
  <c r="Z48" i="39"/>
  <c r="Z47" i="39"/>
  <c r="Z46" i="39"/>
  <c r="Z45" i="39"/>
  <c r="Z44" i="39"/>
  <c r="Z43" i="39"/>
  <c r="Z42" i="39"/>
  <c r="Z41" i="39"/>
  <c r="Z40" i="39"/>
  <c r="Z39" i="39"/>
  <c r="Z38" i="39"/>
  <c r="Z37" i="39"/>
  <c r="Z36" i="39"/>
  <c r="Z35" i="39"/>
  <c r="Z34" i="39"/>
  <c r="Z33" i="39"/>
  <c r="Z32" i="39"/>
  <c r="Z31" i="39"/>
  <c r="Z30" i="39"/>
  <c r="Z29" i="39"/>
  <c r="Z28" i="39"/>
  <c r="Z27" i="39"/>
  <c r="Z26" i="39"/>
  <c r="Z25" i="39"/>
  <c r="Z24" i="39"/>
  <c r="Z23" i="39"/>
  <c r="Z22" i="39"/>
  <c r="Z21" i="39"/>
  <c r="Z20" i="39"/>
  <c r="Z19" i="39"/>
  <c r="Z18" i="39"/>
  <c r="Z17" i="39"/>
  <c r="Z16" i="39"/>
  <c r="Z15" i="39"/>
  <c r="Z14" i="39"/>
  <c r="Z13" i="39"/>
  <c r="Z12" i="39"/>
  <c r="Z11" i="39"/>
  <c r="W57" i="39"/>
  <c r="W56" i="39"/>
  <c r="W55" i="39"/>
  <c r="W54" i="39"/>
  <c r="W53" i="39"/>
  <c r="W52" i="39"/>
  <c r="W51" i="39"/>
  <c r="W50" i="39"/>
  <c r="W49" i="39"/>
  <c r="W48" i="39"/>
  <c r="W47" i="39"/>
  <c r="W46" i="39"/>
  <c r="W45" i="39"/>
  <c r="W44" i="39"/>
  <c r="W43" i="39"/>
  <c r="W42" i="39"/>
  <c r="W41" i="39"/>
  <c r="W40" i="39"/>
  <c r="W39" i="39"/>
  <c r="W38" i="39"/>
  <c r="W37" i="39"/>
  <c r="W36" i="39"/>
  <c r="W35" i="39"/>
  <c r="W34" i="39"/>
  <c r="W33" i="39"/>
  <c r="W32" i="39"/>
  <c r="W31" i="39"/>
  <c r="W30" i="39"/>
  <c r="W29" i="39"/>
  <c r="W28" i="39"/>
  <c r="W27" i="39"/>
  <c r="W26" i="39"/>
  <c r="W25" i="39"/>
  <c r="W24" i="39"/>
  <c r="W23" i="39"/>
  <c r="W22" i="39"/>
  <c r="W21" i="39"/>
  <c r="W20" i="39"/>
  <c r="W19" i="39"/>
  <c r="W18" i="39"/>
  <c r="W17" i="39"/>
  <c r="W16" i="39"/>
  <c r="W15" i="39"/>
  <c r="W14" i="39"/>
  <c r="W13" i="39"/>
  <c r="W12" i="39"/>
  <c r="W11" i="39"/>
  <c r="T57" i="39"/>
  <c r="T56" i="39"/>
  <c r="T55" i="39"/>
  <c r="T54" i="39"/>
  <c r="T53" i="39"/>
  <c r="T52" i="39"/>
  <c r="T51" i="39"/>
  <c r="T50" i="39"/>
  <c r="T49" i="39"/>
  <c r="T48" i="39"/>
  <c r="T47" i="39"/>
  <c r="T46" i="39"/>
  <c r="T45" i="39"/>
  <c r="T44" i="39"/>
  <c r="T43" i="39"/>
  <c r="T42" i="39"/>
  <c r="T41" i="39"/>
  <c r="T40" i="39"/>
  <c r="T39" i="39"/>
  <c r="T38" i="39"/>
  <c r="T37" i="39"/>
  <c r="T36" i="39"/>
  <c r="T35" i="39"/>
  <c r="T34" i="39"/>
  <c r="T33" i="39"/>
  <c r="T32" i="39"/>
  <c r="T31" i="39"/>
  <c r="T30" i="39"/>
  <c r="T29" i="39"/>
  <c r="T28" i="39"/>
  <c r="T27" i="39"/>
  <c r="T26" i="39"/>
  <c r="T25" i="39"/>
  <c r="T24" i="39"/>
  <c r="T23" i="39"/>
  <c r="T22" i="39"/>
  <c r="T21" i="39"/>
  <c r="T20" i="39"/>
  <c r="T19" i="39"/>
  <c r="T18" i="39"/>
  <c r="T17" i="39"/>
  <c r="T16" i="39"/>
  <c r="T15" i="39"/>
  <c r="T14" i="39"/>
  <c r="T13" i="39"/>
  <c r="T12" i="39"/>
  <c r="T11" i="39"/>
  <c r="Q15" i="39"/>
  <c r="AC21" i="38"/>
  <c r="AC20" i="38"/>
  <c r="AC19" i="38"/>
  <c r="AC18" i="38"/>
  <c r="AC17" i="38"/>
  <c r="AC16" i="38"/>
  <c r="AC15" i="38"/>
  <c r="AC14" i="38"/>
  <c r="AC13" i="38"/>
  <c r="AC12" i="38"/>
  <c r="AC11" i="38"/>
  <c r="Z21" i="38"/>
  <c r="Z20" i="38"/>
  <c r="Z19" i="38"/>
  <c r="Z18" i="38"/>
  <c r="Z17" i="38"/>
  <c r="Z16" i="38"/>
  <c r="Z15" i="38"/>
  <c r="Z14" i="38"/>
  <c r="Z13" i="38"/>
  <c r="Z12" i="38"/>
  <c r="Z11" i="38"/>
  <c r="W21" i="38"/>
  <c r="W20" i="38"/>
  <c r="W19" i="38"/>
  <c r="W18" i="38"/>
  <c r="W17" i="38"/>
  <c r="W16" i="38"/>
  <c r="W15" i="38"/>
  <c r="W14" i="38"/>
  <c r="W13" i="38"/>
  <c r="W12" i="38"/>
  <c r="W11" i="38"/>
  <c r="T21" i="38"/>
  <c r="T20" i="38"/>
  <c r="T19" i="38"/>
  <c r="T18" i="38"/>
  <c r="T17" i="38"/>
  <c r="T16" i="38"/>
  <c r="T15" i="38"/>
  <c r="T14" i="38"/>
  <c r="T13" i="38"/>
  <c r="T12" i="38"/>
  <c r="T11" i="38"/>
  <c r="Q10" i="38"/>
  <c r="AC53" i="33"/>
  <c r="AC52" i="33"/>
  <c r="AC51" i="33"/>
  <c r="AC50" i="33"/>
  <c r="AC49" i="33"/>
  <c r="AC48" i="33"/>
  <c r="AC47" i="33"/>
  <c r="AC46" i="33"/>
  <c r="AC45" i="33"/>
  <c r="AC44" i="33"/>
  <c r="AC43" i="33"/>
  <c r="AC42" i="33"/>
  <c r="AC41" i="33"/>
  <c r="AC40" i="33"/>
  <c r="AC39" i="33"/>
  <c r="AC38" i="33"/>
  <c r="AC37" i="33"/>
  <c r="AC36" i="33"/>
  <c r="AC35" i="33"/>
  <c r="AC34" i="33"/>
  <c r="AC33" i="33"/>
  <c r="AC32" i="33"/>
  <c r="AC31" i="33"/>
  <c r="AC30" i="33"/>
  <c r="AC29" i="33"/>
  <c r="AC28" i="33"/>
  <c r="AC27" i="33"/>
  <c r="AC26" i="33"/>
  <c r="AC25" i="33"/>
  <c r="AC24" i="33"/>
  <c r="AC23" i="33"/>
  <c r="AC22" i="33"/>
  <c r="AC21" i="33"/>
  <c r="AC20" i="33"/>
  <c r="AC19" i="33"/>
  <c r="AC18" i="33"/>
  <c r="AC17" i="33"/>
  <c r="AC16" i="33"/>
  <c r="AC15" i="33"/>
  <c r="AC14" i="33"/>
  <c r="AC13" i="33"/>
  <c r="AC12" i="33"/>
  <c r="AC11" i="33"/>
  <c r="Z53" i="33"/>
  <c r="Z52" i="33"/>
  <c r="Z51" i="33"/>
  <c r="Z50" i="33"/>
  <c r="Z49" i="33"/>
  <c r="Z48" i="33"/>
  <c r="Z47" i="33"/>
  <c r="Z46" i="33"/>
  <c r="Z45" i="33"/>
  <c r="Z44" i="33"/>
  <c r="Z43" i="33"/>
  <c r="Z42" i="33"/>
  <c r="Z41" i="33"/>
  <c r="Z40" i="33"/>
  <c r="Z39" i="33"/>
  <c r="Z38" i="33"/>
  <c r="Z37" i="33"/>
  <c r="Z36" i="33"/>
  <c r="Z35" i="33"/>
  <c r="Z34" i="33"/>
  <c r="Z33" i="33"/>
  <c r="Z32" i="33"/>
  <c r="Z31" i="33"/>
  <c r="Z30" i="33"/>
  <c r="Z29" i="33"/>
  <c r="Z28" i="33"/>
  <c r="Z27" i="33"/>
  <c r="Z26" i="33"/>
  <c r="Z25" i="33"/>
  <c r="Z24" i="33"/>
  <c r="Z23" i="33"/>
  <c r="Z22" i="33"/>
  <c r="Z21" i="33"/>
  <c r="Z20" i="33"/>
  <c r="Z19" i="33"/>
  <c r="Z18" i="33"/>
  <c r="Z17" i="33"/>
  <c r="Z16" i="33"/>
  <c r="Z15" i="33"/>
  <c r="Z14" i="33"/>
  <c r="Z13" i="33"/>
  <c r="Z12" i="33"/>
  <c r="Z11" i="33"/>
  <c r="W53" i="33"/>
  <c r="W52" i="33"/>
  <c r="W51" i="33"/>
  <c r="W50" i="33"/>
  <c r="W49" i="33"/>
  <c r="W48" i="33"/>
  <c r="W47" i="33"/>
  <c r="W46" i="33"/>
  <c r="W45" i="33"/>
  <c r="W44" i="33"/>
  <c r="W43" i="33"/>
  <c r="W42" i="33"/>
  <c r="W41" i="33"/>
  <c r="W40" i="33"/>
  <c r="W39" i="33"/>
  <c r="W38" i="33"/>
  <c r="W37" i="33"/>
  <c r="W36" i="33"/>
  <c r="W35" i="33"/>
  <c r="W34" i="33"/>
  <c r="W33" i="33"/>
  <c r="W32" i="33"/>
  <c r="W31" i="33"/>
  <c r="W30" i="33"/>
  <c r="W29" i="33"/>
  <c r="W28" i="33"/>
  <c r="W27" i="33"/>
  <c r="W26" i="33"/>
  <c r="W25" i="33"/>
  <c r="W24" i="33"/>
  <c r="W23" i="33"/>
  <c r="W22" i="33"/>
  <c r="W21" i="33"/>
  <c r="W20" i="33"/>
  <c r="W19" i="33"/>
  <c r="W18" i="33"/>
  <c r="W17" i="33"/>
  <c r="W16" i="33"/>
  <c r="W15" i="33"/>
  <c r="W14" i="33"/>
  <c r="W13" i="33"/>
  <c r="W12" i="33"/>
  <c r="W11" i="33"/>
  <c r="T53" i="33"/>
  <c r="T52" i="33"/>
  <c r="T51" i="33"/>
  <c r="T50" i="33"/>
  <c r="T49" i="33"/>
  <c r="T48" i="33"/>
  <c r="T47" i="33"/>
  <c r="T46" i="33"/>
  <c r="T45" i="33"/>
  <c r="T44" i="33"/>
  <c r="T43" i="33"/>
  <c r="T42" i="33"/>
  <c r="T41" i="33"/>
  <c r="T40" i="33"/>
  <c r="T39" i="33"/>
  <c r="T38" i="33"/>
  <c r="T37" i="33"/>
  <c r="T36" i="33"/>
  <c r="T35" i="33"/>
  <c r="T34" i="33"/>
  <c r="T33" i="33"/>
  <c r="T32" i="33"/>
  <c r="T31" i="33"/>
  <c r="T30" i="33"/>
  <c r="T29" i="33"/>
  <c r="T28" i="33"/>
  <c r="T27" i="33"/>
  <c r="T26" i="33"/>
  <c r="T25" i="33"/>
  <c r="T24" i="33"/>
  <c r="T23" i="33"/>
  <c r="T22" i="33"/>
  <c r="T21" i="33"/>
  <c r="T20" i="33"/>
  <c r="T19" i="33"/>
  <c r="T18" i="33"/>
  <c r="T17" i="33"/>
  <c r="T16" i="33"/>
  <c r="T15" i="33"/>
  <c r="T14" i="33"/>
  <c r="T13" i="33"/>
  <c r="T12" i="33"/>
  <c r="T11" i="33"/>
  <c r="T44" i="32"/>
  <c r="T43" i="32"/>
  <c r="T42" i="32"/>
  <c r="T41" i="32"/>
  <c r="T40" i="32"/>
  <c r="T39" i="32"/>
  <c r="T38" i="32"/>
  <c r="T37" i="32"/>
  <c r="T36" i="32"/>
  <c r="T35" i="32"/>
  <c r="T34" i="32"/>
  <c r="T33" i="32"/>
  <c r="T32" i="32"/>
  <c r="T31" i="32"/>
  <c r="T30" i="32"/>
  <c r="T29" i="32"/>
  <c r="T28" i="32"/>
  <c r="T27" i="32"/>
  <c r="T26" i="32"/>
  <c r="T25" i="32"/>
  <c r="T24" i="32"/>
  <c r="T23" i="32"/>
  <c r="T22" i="32"/>
  <c r="T21" i="32"/>
  <c r="T20" i="32"/>
  <c r="T19" i="32"/>
  <c r="T18" i="32"/>
  <c r="T17" i="32"/>
  <c r="T16" i="32"/>
  <c r="T15" i="32"/>
  <c r="T14" i="32"/>
  <c r="T13" i="32"/>
  <c r="T12" i="32"/>
  <c r="T11" i="32"/>
  <c r="W44" i="32"/>
  <c r="W43" i="32"/>
  <c r="W42" i="32"/>
  <c r="W41" i="32"/>
  <c r="W40" i="32"/>
  <c r="W39" i="32"/>
  <c r="W38" i="32"/>
  <c r="W37" i="32"/>
  <c r="W36" i="32"/>
  <c r="W35" i="32"/>
  <c r="W34" i="32"/>
  <c r="W33" i="32"/>
  <c r="W32" i="32"/>
  <c r="W31" i="32"/>
  <c r="W30" i="32"/>
  <c r="W29" i="32"/>
  <c r="W28" i="32"/>
  <c r="W27" i="32"/>
  <c r="W26" i="32"/>
  <c r="W25" i="32"/>
  <c r="W24" i="32"/>
  <c r="W23" i="32"/>
  <c r="W22" i="32"/>
  <c r="W21" i="32"/>
  <c r="W20" i="32"/>
  <c r="W19" i="32"/>
  <c r="W18" i="32"/>
  <c r="W17" i="32"/>
  <c r="W16" i="32"/>
  <c r="W15" i="32"/>
  <c r="W14" i="32"/>
  <c r="W13" i="32"/>
  <c r="W12" i="32"/>
  <c r="W11" i="32"/>
  <c r="Z44" i="32"/>
  <c r="Z43" i="32"/>
  <c r="Z42" i="32"/>
  <c r="Z41" i="32"/>
  <c r="AC41" i="32"/>
  <c r="AC42" i="32"/>
  <c r="AC43" i="32"/>
  <c r="AC44" i="32"/>
  <c r="R41" i="32"/>
  <c r="Z40" i="32"/>
  <c r="Z39" i="32"/>
  <c r="Z38" i="32"/>
  <c r="Z37" i="32"/>
  <c r="Z36" i="32"/>
  <c r="Z35" i="32"/>
  <c r="AA35" i="32"/>
  <c r="Z34" i="32"/>
  <c r="Z33" i="32"/>
  <c r="AB33" i="32"/>
  <c r="Z32" i="32"/>
  <c r="Z31" i="32"/>
  <c r="Z30" i="32"/>
  <c r="Z29" i="32"/>
  <c r="AA29" i="32"/>
  <c r="Z28" i="32"/>
  <c r="Z27" i="32"/>
  <c r="Z26" i="32"/>
  <c r="Z25" i="32"/>
  <c r="Z24" i="32"/>
  <c r="Z23" i="32"/>
  <c r="Z22" i="32"/>
  <c r="AA22" i="32"/>
  <c r="Z21" i="32"/>
  <c r="Z20" i="32"/>
  <c r="Z19" i="32"/>
  <c r="Z18" i="32"/>
  <c r="Z17" i="32"/>
  <c r="AA17" i="32"/>
  <c r="Z16" i="32"/>
  <c r="Z15" i="32"/>
  <c r="Z14" i="32"/>
  <c r="Z13" i="32"/>
  <c r="Z12" i="32"/>
  <c r="Z11" i="32"/>
  <c r="Z10" i="32"/>
  <c r="AA10" i="32"/>
  <c r="AC40" i="32"/>
  <c r="AC39" i="32"/>
  <c r="AC38" i="32"/>
  <c r="AC37" i="32"/>
  <c r="AC36" i="32"/>
  <c r="AC35" i="32"/>
  <c r="AC34" i="32"/>
  <c r="AC33" i="32"/>
  <c r="AC32" i="32"/>
  <c r="AC31" i="32"/>
  <c r="AC30" i="32"/>
  <c r="AC29" i="32"/>
  <c r="AC28" i="32"/>
  <c r="AC27" i="32"/>
  <c r="AC26" i="32"/>
  <c r="AC25" i="32"/>
  <c r="AC24" i="32"/>
  <c r="AC23" i="32"/>
  <c r="AC22" i="32"/>
  <c r="AC21" i="32"/>
  <c r="AC20" i="32"/>
  <c r="AC19" i="32"/>
  <c r="AC18" i="32"/>
  <c r="AC17" i="32"/>
  <c r="AD17" i="32"/>
  <c r="AC10" i="32"/>
  <c r="AC11" i="32"/>
  <c r="AC12" i="32"/>
  <c r="AC13" i="32"/>
  <c r="AC14" i="32"/>
  <c r="AC15" i="32"/>
  <c r="AD10" i="32"/>
  <c r="AC16" i="32"/>
  <c r="AD16" i="32"/>
  <c r="AD20" i="32"/>
  <c r="AD22" i="32"/>
  <c r="AD25" i="32"/>
  <c r="AD29" i="32"/>
  <c r="AD33" i="32"/>
  <c r="AD35" i="32"/>
  <c r="AD41" i="32"/>
  <c r="AD45" i="32"/>
  <c r="Q31" i="32"/>
  <c r="AC49" i="31"/>
  <c r="AC48" i="31"/>
  <c r="AC47" i="31"/>
  <c r="AC46" i="31"/>
  <c r="AC45" i="31"/>
  <c r="AC44" i="31"/>
  <c r="AC43" i="31"/>
  <c r="AC42" i="31"/>
  <c r="AC41" i="31"/>
  <c r="AC40" i="31"/>
  <c r="AC39" i="31"/>
  <c r="AC38" i="31"/>
  <c r="AC37" i="31"/>
  <c r="AC36" i="31"/>
  <c r="AC35" i="31"/>
  <c r="AC34" i="31"/>
  <c r="AC33" i="31"/>
  <c r="AC32" i="31"/>
  <c r="AC31" i="31"/>
  <c r="AC30" i="31"/>
  <c r="AC29" i="31"/>
  <c r="AC28" i="31"/>
  <c r="AC27" i="31"/>
  <c r="AC26" i="31"/>
  <c r="AC25" i="31"/>
  <c r="AC24" i="31"/>
  <c r="AC23" i="31"/>
  <c r="AC22" i="31"/>
  <c r="AC21" i="31"/>
  <c r="AC20" i="31"/>
  <c r="AC19" i="31"/>
  <c r="AC18" i="31"/>
  <c r="AC17" i="31"/>
  <c r="AC16" i="31"/>
  <c r="AC15" i="31"/>
  <c r="AC14" i="31"/>
  <c r="AC13" i="31"/>
  <c r="AC12" i="31"/>
  <c r="AC11" i="31"/>
  <c r="Z49" i="31"/>
  <c r="Z48" i="31"/>
  <c r="Z47" i="31"/>
  <c r="Z46" i="31"/>
  <c r="Z45" i="31"/>
  <c r="Z44" i="31"/>
  <c r="Z43" i="31"/>
  <c r="Z42" i="31"/>
  <c r="Z41" i="31"/>
  <c r="Z40" i="31"/>
  <c r="Z39" i="31"/>
  <c r="Z38" i="31"/>
  <c r="Z37" i="31"/>
  <c r="Z36" i="31"/>
  <c r="Z35" i="31"/>
  <c r="Z34" i="31"/>
  <c r="Z33" i="31"/>
  <c r="Z32" i="31"/>
  <c r="Z31" i="31"/>
  <c r="Z30" i="31"/>
  <c r="Z29" i="31"/>
  <c r="Z28" i="31"/>
  <c r="Z27" i="31"/>
  <c r="Z26" i="31"/>
  <c r="Z25" i="31"/>
  <c r="Z24" i="31"/>
  <c r="Z23" i="31"/>
  <c r="Z22" i="31"/>
  <c r="Z21" i="31"/>
  <c r="Z20" i="31"/>
  <c r="Z19" i="31"/>
  <c r="Z18" i="31"/>
  <c r="Z17" i="31"/>
  <c r="Z16" i="31"/>
  <c r="Z15" i="31"/>
  <c r="Z14" i="31"/>
  <c r="Z13" i="31"/>
  <c r="Z12" i="31"/>
  <c r="Z11" i="31"/>
  <c r="W49" i="31"/>
  <c r="W48" i="31"/>
  <c r="W47" i="31"/>
  <c r="W46" i="31"/>
  <c r="W45" i="31"/>
  <c r="W44" i="31"/>
  <c r="W43" i="31"/>
  <c r="W42" i="31"/>
  <c r="W41" i="31"/>
  <c r="W40" i="31"/>
  <c r="W39" i="31"/>
  <c r="W38" i="31"/>
  <c r="W37" i="31"/>
  <c r="W36" i="31"/>
  <c r="W35" i="31"/>
  <c r="W34" i="31"/>
  <c r="W33" i="31"/>
  <c r="W32" i="31"/>
  <c r="W31" i="31"/>
  <c r="W30" i="31"/>
  <c r="W29" i="31"/>
  <c r="W28" i="31"/>
  <c r="W27" i="31"/>
  <c r="W26" i="31"/>
  <c r="W25" i="31"/>
  <c r="W24" i="31"/>
  <c r="W23" i="31"/>
  <c r="W22" i="31"/>
  <c r="W21" i="31"/>
  <c r="W20" i="31"/>
  <c r="W19" i="31"/>
  <c r="W18" i="31"/>
  <c r="W17" i="31"/>
  <c r="W16" i="31"/>
  <c r="W15" i="31"/>
  <c r="W14" i="31"/>
  <c r="W13" i="31"/>
  <c r="W12" i="31"/>
  <c r="W11" i="31"/>
  <c r="T49" i="31"/>
  <c r="T48" i="31"/>
  <c r="T47" i="31"/>
  <c r="T46" i="31"/>
  <c r="T45" i="31"/>
  <c r="T44" i="31"/>
  <c r="T43" i="31"/>
  <c r="T42" i="31"/>
  <c r="T41" i="31"/>
  <c r="T40" i="31"/>
  <c r="T39" i="31"/>
  <c r="T38" i="31"/>
  <c r="T37" i="31"/>
  <c r="T36" i="31"/>
  <c r="T35" i="31"/>
  <c r="T34" i="31"/>
  <c r="T33" i="31"/>
  <c r="T32" i="31"/>
  <c r="T31" i="31"/>
  <c r="T30" i="31"/>
  <c r="T29" i="31"/>
  <c r="T28" i="31"/>
  <c r="T27" i="31"/>
  <c r="T26" i="31"/>
  <c r="T25" i="31"/>
  <c r="T24" i="31"/>
  <c r="T23" i="31"/>
  <c r="T22" i="31"/>
  <c r="T21" i="31"/>
  <c r="T20" i="31"/>
  <c r="T19" i="31"/>
  <c r="T18" i="31"/>
  <c r="T17" i="31"/>
  <c r="T16" i="31"/>
  <c r="T15" i="31"/>
  <c r="T14" i="31"/>
  <c r="T13" i="31"/>
  <c r="T12" i="31"/>
  <c r="T11" i="31"/>
  <c r="Q21" i="31"/>
  <c r="Q81" i="9"/>
  <c r="Q83" i="9"/>
  <c r="Q84" i="9"/>
  <c r="R81" i="9"/>
  <c r="T10" i="9"/>
  <c r="T11" i="9"/>
  <c r="T12" i="9"/>
  <c r="T13" i="9"/>
  <c r="T14" i="9"/>
  <c r="T15" i="9"/>
  <c r="T16" i="9"/>
  <c r="T17" i="9"/>
  <c r="T18" i="9"/>
  <c r="T19" i="9"/>
  <c r="T20" i="9"/>
  <c r="T21" i="9"/>
  <c r="T22" i="9"/>
  <c r="T23" i="9"/>
  <c r="T24" i="9"/>
  <c r="T25" i="9"/>
  <c r="T26" i="9"/>
  <c r="T27" i="9"/>
  <c r="T28" i="9"/>
  <c r="T29" i="9"/>
  <c r="T30" i="9"/>
  <c r="W10" i="9"/>
  <c r="W11" i="9"/>
  <c r="W12" i="9"/>
  <c r="W13" i="9"/>
  <c r="W14" i="9"/>
  <c r="W15" i="9"/>
  <c r="W16" i="9"/>
  <c r="W17" i="9"/>
  <c r="W18" i="9"/>
  <c r="W19" i="9"/>
  <c r="W20" i="9"/>
  <c r="W21" i="9"/>
  <c r="W22" i="9"/>
  <c r="W23" i="9"/>
  <c r="W24" i="9"/>
  <c r="W25" i="9"/>
  <c r="W26" i="9"/>
  <c r="W27" i="9"/>
  <c r="W28" i="9"/>
  <c r="W29" i="9"/>
  <c r="W30" i="9"/>
  <c r="Z10" i="9"/>
  <c r="Z11" i="9"/>
  <c r="Z12" i="9"/>
  <c r="Z13" i="9"/>
  <c r="Z14" i="9"/>
  <c r="Z15" i="9"/>
  <c r="Z16" i="9"/>
  <c r="Z17" i="9"/>
  <c r="Z18" i="9"/>
  <c r="Z19" i="9"/>
  <c r="Z20" i="9"/>
  <c r="Z21" i="9"/>
  <c r="Z22" i="9"/>
  <c r="Z23" i="9"/>
  <c r="Z24" i="9"/>
  <c r="Z25" i="9"/>
  <c r="Z26" i="9"/>
  <c r="Z27" i="9"/>
  <c r="Z28" i="9"/>
  <c r="Z29" i="9"/>
  <c r="Z30" i="9"/>
  <c r="AC10" i="9"/>
  <c r="AC11" i="9"/>
  <c r="AC12" i="9"/>
  <c r="AC13" i="9"/>
  <c r="AC14" i="9"/>
  <c r="AC15" i="9"/>
  <c r="AC16" i="9"/>
  <c r="AC17" i="9"/>
  <c r="AC18" i="9"/>
  <c r="AC19" i="9"/>
  <c r="AC20" i="9"/>
  <c r="AC21" i="9"/>
  <c r="AC22" i="9"/>
  <c r="AC23" i="9"/>
  <c r="AC24" i="9"/>
  <c r="AC25" i="9"/>
  <c r="AC26" i="9"/>
  <c r="AC27" i="9"/>
  <c r="AC28" i="9"/>
  <c r="AC29" i="9"/>
  <c r="AC30" i="9"/>
  <c r="R10" i="9"/>
  <c r="T31" i="9"/>
  <c r="W31" i="9"/>
  <c r="Z31" i="9"/>
  <c r="AC31" i="9"/>
  <c r="R31" i="9"/>
  <c r="T32" i="9"/>
  <c r="T33" i="9"/>
  <c r="T34" i="9"/>
  <c r="T35" i="9"/>
  <c r="T36" i="9"/>
  <c r="T37" i="9"/>
  <c r="T38" i="9"/>
  <c r="W32" i="9"/>
  <c r="W33" i="9"/>
  <c r="W34" i="9"/>
  <c r="W35" i="9"/>
  <c r="W36" i="9"/>
  <c r="W37" i="9"/>
  <c r="W38" i="9"/>
  <c r="Z32" i="9"/>
  <c r="Z33" i="9"/>
  <c r="Z34" i="9"/>
  <c r="Z35" i="9"/>
  <c r="Z36" i="9"/>
  <c r="Z37" i="9"/>
  <c r="Z38" i="9"/>
  <c r="AC32" i="9"/>
  <c r="AC33" i="9"/>
  <c r="AC34" i="9"/>
  <c r="AC35" i="9"/>
  <c r="AC36" i="9"/>
  <c r="AC37" i="9"/>
  <c r="AC38" i="9"/>
  <c r="R32" i="9"/>
  <c r="T39" i="9"/>
  <c r="W39" i="9"/>
  <c r="Z39" i="9"/>
  <c r="AC39" i="9"/>
  <c r="R39" i="9"/>
  <c r="T40" i="9"/>
  <c r="T41" i="9"/>
  <c r="W40" i="9"/>
  <c r="W41" i="9"/>
  <c r="Z40" i="9"/>
  <c r="Z41" i="9"/>
  <c r="AC40" i="9"/>
  <c r="AC41" i="9"/>
  <c r="R40" i="9"/>
  <c r="T42" i="9"/>
  <c r="T43" i="9"/>
  <c r="T44" i="9"/>
  <c r="T45" i="9"/>
  <c r="T46" i="9"/>
  <c r="T47" i="9"/>
  <c r="T48" i="9"/>
  <c r="T49" i="9"/>
  <c r="W42" i="9"/>
  <c r="W43" i="9"/>
  <c r="W44" i="9"/>
  <c r="W45" i="9"/>
  <c r="W46" i="9"/>
  <c r="W47" i="9"/>
  <c r="W48" i="9"/>
  <c r="W49" i="9"/>
  <c r="Z42" i="9"/>
  <c r="Z43" i="9"/>
  <c r="Z44" i="9"/>
  <c r="Z45" i="9"/>
  <c r="Z46" i="9"/>
  <c r="Z47" i="9"/>
  <c r="Z48" i="9"/>
  <c r="Z49" i="9"/>
  <c r="AC42" i="9"/>
  <c r="AC43" i="9"/>
  <c r="AC44" i="9"/>
  <c r="AC45" i="9"/>
  <c r="AC46" i="9"/>
  <c r="AC47" i="9"/>
  <c r="AC48" i="9"/>
  <c r="AC49" i="9"/>
  <c r="R42" i="9"/>
  <c r="T50" i="9"/>
  <c r="T51" i="9"/>
  <c r="T52" i="9"/>
  <c r="T53" i="9"/>
  <c r="T54" i="9"/>
  <c r="T55" i="9"/>
  <c r="T56" i="9"/>
  <c r="T57" i="9"/>
  <c r="T58" i="9"/>
  <c r="T59" i="9"/>
  <c r="T60" i="9"/>
  <c r="T61" i="9"/>
  <c r="T62" i="9"/>
  <c r="T63" i="9"/>
  <c r="T64" i="9"/>
  <c r="T65" i="9"/>
  <c r="T66" i="9"/>
  <c r="T67" i="9"/>
  <c r="T68" i="9"/>
  <c r="T69" i="9"/>
  <c r="T70" i="9"/>
  <c r="T71" i="9"/>
  <c r="T72" i="9"/>
  <c r="T73" i="9"/>
  <c r="T74" i="9"/>
  <c r="W50" i="9"/>
  <c r="W51" i="9"/>
  <c r="W52" i="9"/>
  <c r="W53" i="9"/>
  <c r="W54" i="9"/>
  <c r="W55" i="9"/>
  <c r="W56" i="9"/>
  <c r="W57" i="9"/>
  <c r="W58" i="9"/>
  <c r="W59" i="9"/>
  <c r="W60" i="9"/>
  <c r="W61" i="9"/>
  <c r="W62" i="9"/>
  <c r="W63" i="9"/>
  <c r="W64" i="9"/>
  <c r="W65" i="9"/>
  <c r="W66" i="9"/>
  <c r="W67" i="9"/>
  <c r="W68" i="9"/>
  <c r="W69" i="9"/>
  <c r="W70" i="9"/>
  <c r="W71" i="9"/>
  <c r="W72" i="9"/>
  <c r="W73" i="9"/>
  <c r="W74" i="9"/>
  <c r="Z50" i="9"/>
  <c r="Z51" i="9"/>
  <c r="Z52" i="9"/>
  <c r="Z53" i="9"/>
  <c r="Z54" i="9"/>
  <c r="Z55" i="9"/>
  <c r="Z56" i="9"/>
  <c r="Z57" i="9"/>
  <c r="Z58" i="9"/>
  <c r="Z59" i="9"/>
  <c r="Z60" i="9"/>
  <c r="Z61" i="9"/>
  <c r="Z62" i="9"/>
  <c r="Z63" i="9"/>
  <c r="Z64" i="9"/>
  <c r="Z65" i="9"/>
  <c r="Z66" i="9"/>
  <c r="Z67" i="9"/>
  <c r="Z68" i="9"/>
  <c r="Z69" i="9"/>
  <c r="Z70" i="9"/>
  <c r="Z71" i="9"/>
  <c r="Z72" i="9"/>
  <c r="Z73" i="9"/>
  <c r="Z74" i="9"/>
  <c r="AC50" i="9"/>
  <c r="AC51" i="9"/>
  <c r="AC52" i="9"/>
  <c r="AC53" i="9"/>
  <c r="AC54" i="9"/>
  <c r="AC55" i="9"/>
  <c r="AC56" i="9"/>
  <c r="AC57" i="9"/>
  <c r="AC58" i="9"/>
  <c r="AC59" i="9"/>
  <c r="AC60" i="9"/>
  <c r="AC61" i="9"/>
  <c r="AC62" i="9"/>
  <c r="AC63" i="9"/>
  <c r="AC64" i="9"/>
  <c r="AC65" i="9"/>
  <c r="AC66" i="9"/>
  <c r="AC67" i="9"/>
  <c r="AC68" i="9"/>
  <c r="AC69" i="9"/>
  <c r="AC70" i="9"/>
  <c r="AC71" i="9"/>
  <c r="AC72" i="9"/>
  <c r="AC73" i="9"/>
  <c r="AC74" i="9"/>
  <c r="R50" i="9"/>
  <c r="T75" i="9"/>
  <c r="T76" i="9"/>
  <c r="T77" i="9"/>
  <c r="T78" i="9"/>
  <c r="T79" i="9"/>
  <c r="T80" i="9"/>
  <c r="W75" i="9"/>
  <c r="W76" i="9"/>
  <c r="W77" i="9"/>
  <c r="W78" i="9"/>
  <c r="W79" i="9"/>
  <c r="Z75" i="9"/>
  <c r="Z76" i="9"/>
  <c r="Z77" i="9"/>
  <c r="Z78" i="9"/>
  <c r="Z79" i="9"/>
  <c r="AC75" i="9"/>
  <c r="AC76" i="9"/>
  <c r="AC77" i="9"/>
  <c r="AC78" i="9"/>
  <c r="AC79" i="9"/>
  <c r="R75" i="9"/>
  <c r="Q85" i="9"/>
  <c r="R85" i="9"/>
  <c r="T86" i="9"/>
  <c r="T87" i="9"/>
  <c r="T88" i="9"/>
  <c r="T89" i="9"/>
  <c r="T90" i="9"/>
  <c r="T91" i="9"/>
  <c r="T92" i="9"/>
  <c r="T93" i="9"/>
  <c r="T94" i="9"/>
  <c r="T95" i="9"/>
  <c r="T96" i="9"/>
  <c r="T97" i="9"/>
  <c r="W86" i="9"/>
  <c r="W87" i="9"/>
  <c r="W88" i="9"/>
  <c r="W89" i="9"/>
  <c r="W90" i="9"/>
  <c r="W91" i="9"/>
  <c r="W92" i="9"/>
  <c r="W93" i="9"/>
  <c r="W94" i="9"/>
  <c r="W95" i="9"/>
  <c r="W96" i="9"/>
  <c r="W97" i="9"/>
  <c r="Z86" i="9"/>
  <c r="Z87" i="9"/>
  <c r="Z88" i="9"/>
  <c r="Z89" i="9"/>
  <c r="Z90" i="9"/>
  <c r="Z91" i="9"/>
  <c r="Z92" i="9"/>
  <c r="Z93" i="9"/>
  <c r="Z94" i="9"/>
  <c r="Z95" i="9"/>
  <c r="Z96" i="9"/>
  <c r="Z97" i="9"/>
  <c r="AC86" i="9"/>
  <c r="AC87" i="9"/>
  <c r="AC88" i="9"/>
  <c r="AC89" i="9"/>
  <c r="AC90" i="9"/>
  <c r="AC91" i="9"/>
  <c r="AC92" i="9"/>
  <c r="AC93" i="9"/>
  <c r="AC94" i="9"/>
  <c r="AC95" i="9"/>
  <c r="AC96" i="9"/>
  <c r="AC97" i="9"/>
  <c r="R86" i="9"/>
  <c r="T98" i="9"/>
  <c r="T99" i="9"/>
  <c r="T100" i="9"/>
  <c r="T101" i="9"/>
  <c r="W98" i="9"/>
  <c r="W99" i="9"/>
  <c r="W100" i="9"/>
  <c r="W101" i="9"/>
  <c r="Z98" i="9"/>
  <c r="Z99" i="9"/>
  <c r="Z100" i="9"/>
  <c r="Z101" i="9"/>
  <c r="AC98" i="9"/>
  <c r="AC99" i="9"/>
  <c r="AC100" i="9"/>
  <c r="AC101" i="9"/>
  <c r="R98" i="9"/>
  <c r="T102" i="9"/>
  <c r="T103" i="9"/>
  <c r="T104" i="9"/>
  <c r="T105" i="9"/>
  <c r="T106" i="9"/>
  <c r="T107" i="9"/>
  <c r="T108" i="9"/>
  <c r="T109" i="9"/>
  <c r="T110" i="9"/>
  <c r="T111" i="9"/>
  <c r="T112" i="9"/>
  <c r="T113" i="9"/>
  <c r="W102" i="9"/>
  <c r="W103" i="9"/>
  <c r="W104" i="9"/>
  <c r="W105" i="9"/>
  <c r="W106" i="9"/>
  <c r="W107" i="9"/>
  <c r="W108" i="9"/>
  <c r="W109" i="9"/>
  <c r="W110" i="9"/>
  <c r="W111" i="9"/>
  <c r="W112" i="9"/>
  <c r="W113" i="9"/>
  <c r="Z102" i="9"/>
  <c r="Z103" i="9"/>
  <c r="Z104" i="9"/>
  <c r="Z105" i="9"/>
  <c r="Z106" i="9"/>
  <c r="Z107" i="9"/>
  <c r="Z108" i="9"/>
  <c r="Z109" i="9"/>
  <c r="Z110" i="9"/>
  <c r="Z111" i="9"/>
  <c r="Z112" i="9"/>
  <c r="Z113" i="9"/>
  <c r="AC102" i="9"/>
  <c r="AC103" i="9"/>
  <c r="AC104" i="9"/>
  <c r="AC105" i="9"/>
  <c r="AC106" i="9"/>
  <c r="AC107" i="9"/>
  <c r="AC108" i="9"/>
  <c r="AC109" i="9"/>
  <c r="AC110" i="9"/>
  <c r="AC111" i="9"/>
  <c r="AC112" i="9"/>
  <c r="AC113" i="9"/>
  <c r="R102" i="9"/>
  <c r="T114" i="9"/>
  <c r="W114" i="9"/>
  <c r="Z114" i="9"/>
  <c r="AC114" i="9"/>
  <c r="R114" i="9"/>
  <c r="T115" i="9"/>
  <c r="W115" i="9"/>
  <c r="Z115" i="9"/>
  <c r="AC115" i="9"/>
  <c r="R115" i="9"/>
  <c r="R116" i="9"/>
  <c r="AC85" i="9"/>
  <c r="AC84" i="9"/>
  <c r="AC83" i="9"/>
  <c r="AC82" i="9"/>
  <c r="AC81" i="9"/>
  <c r="AC80" i="9"/>
  <c r="Z85" i="9"/>
  <c r="Z84" i="9"/>
  <c r="Z83" i="9"/>
  <c r="Z82" i="9"/>
  <c r="Z81" i="9"/>
  <c r="Z80" i="9"/>
  <c r="W85" i="9"/>
  <c r="W84" i="9"/>
  <c r="W83" i="9"/>
  <c r="W82" i="9"/>
  <c r="W81" i="9"/>
  <c r="W80" i="9"/>
  <c r="U114" i="9"/>
  <c r="U102" i="9"/>
  <c r="U98" i="9"/>
  <c r="V86" i="9"/>
  <c r="T85" i="9"/>
  <c r="T84" i="9"/>
  <c r="T83" i="9"/>
  <c r="T82" i="9"/>
  <c r="T81" i="9"/>
  <c r="U81" i="9"/>
  <c r="U75" i="9"/>
  <c r="U50" i="9"/>
  <c r="V42" i="9"/>
  <c r="T116" i="9"/>
  <c r="AD85" i="9"/>
  <c r="AD81" i="9"/>
  <c r="AA85" i="9"/>
  <c r="AA81" i="9"/>
  <c r="X85" i="9"/>
  <c r="X81" i="9"/>
  <c r="U85" i="9"/>
  <c r="Z38" i="8"/>
  <c r="Z37" i="8"/>
  <c r="Z36" i="8"/>
  <c r="Z35" i="8"/>
  <c r="Z34" i="8"/>
  <c r="Z33" i="8"/>
  <c r="Z32" i="8"/>
  <c r="Z31" i="8"/>
  <c r="Z30" i="8"/>
  <c r="Z29" i="8"/>
  <c r="Z28" i="8"/>
  <c r="Z27" i="8"/>
  <c r="Z26" i="8"/>
  <c r="Z25" i="8"/>
  <c r="Z24" i="8"/>
  <c r="Z23" i="8"/>
  <c r="Z21" i="8"/>
  <c r="Z20" i="8"/>
  <c r="Z19" i="8"/>
  <c r="Z18" i="8"/>
  <c r="Z17" i="8"/>
  <c r="Z16" i="8"/>
  <c r="Z15" i="8"/>
  <c r="Z14" i="8"/>
  <c r="Z13" i="8"/>
  <c r="Z12" i="8"/>
  <c r="Z11" i="8"/>
  <c r="T38" i="8"/>
  <c r="T37" i="8"/>
  <c r="T36" i="8"/>
  <c r="T35" i="8"/>
  <c r="T34" i="8"/>
  <c r="T33" i="8"/>
  <c r="T32" i="8"/>
  <c r="T31" i="8"/>
  <c r="T30" i="8"/>
  <c r="T29" i="8"/>
  <c r="T28" i="8"/>
  <c r="T27" i="8"/>
  <c r="T26" i="8"/>
  <c r="T25" i="8"/>
  <c r="T24" i="8"/>
  <c r="T23" i="8"/>
  <c r="T21" i="8"/>
  <c r="T20" i="8"/>
  <c r="T19" i="8"/>
  <c r="T18" i="8"/>
  <c r="T17" i="8"/>
  <c r="T16" i="8"/>
  <c r="T15" i="8"/>
  <c r="T14" i="8"/>
  <c r="T13" i="8"/>
  <c r="T12" i="8"/>
  <c r="T11" i="8"/>
  <c r="T64" i="7"/>
  <c r="T63" i="7"/>
  <c r="T62" i="7"/>
  <c r="T61" i="7"/>
  <c r="T60"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V22" i="7"/>
  <c r="T21" i="7"/>
  <c r="T20" i="7"/>
  <c r="T19" i="7"/>
  <c r="T18" i="7"/>
  <c r="T17" i="7"/>
  <c r="T16" i="7"/>
  <c r="T15" i="7"/>
  <c r="T14" i="7"/>
  <c r="T13" i="7"/>
  <c r="T12" i="7"/>
  <c r="T11" i="7"/>
  <c r="V63"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Z64" i="7"/>
  <c r="Z63" i="7"/>
  <c r="AA63" i="7"/>
  <c r="Z62" i="7"/>
  <c r="Z61" i="7"/>
  <c r="Z60" i="7"/>
  <c r="Z59" i="7"/>
  <c r="Z58" i="7"/>
  <c r="Z57" i="7"/>
  <c r="Z56" i="7"/>
  <c r="Z55" i="7"/>
  <c r="Z54" i="7"/>
  <c r="Z53" i="7"/>
  <c r="Z52" i="7"/>
  <c r="Z51" i="7"/>
  <c r="Z50" i="7"/>
  <c r="Z49" i="7"/>
  <c r="Z48" i="7"/>
  <c r="Z47" i="7"/>
  <c r="Z46" i="7"/>
  <c r="Z45" i="7"/>
  <c r="Z44" i="7"/>
  <c r="Z43" i="7"/>
  <c r="Z42" i="7"/>
  <c r="Z41" i="7"/>
  <c r="Z40" i="7"/>
  <c r="Z39" i="7"/>
  <c r="Z38" i="7"/>
  <c r="Z37" i="7"/>
  <c r="Z36" i="7"/>
  <c r="Z35" i="7"/>
  <c r="Z34" i="7"/>
  <c r="Z33" i="7"/>
  <c r="Z32"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Q32" i="7"/>
  <c r="AC28" i="7"/>
  <c r="AC27" i="7"/>
  <c r="AC26" i="7"/>
  <c r="Z28" i="7"/>
  <c r="Z27" i="7"/>
  <c r="Z26" i="7"/>
  <c r="W28" i="7"/>
  <c r="W27" i="7"/>
  <c r="W26" i="7"/>
  <c r="AC11" i="7"/>
  <c r="Z11" i="7"/>
  <c r="W11" i="7"/>
  <c r="Q11" i="7"/>
  <c r="Q30" i="32"/>
  <c r="Q56" i="39"/>
  <c r="Q55" i="39"/>
  <c r="Q57" i="39"/>
  <c r="R37" i="8"/>
  <c r="R32" i="8"/>
  <c r="R27" i="8"/>
  <c r="R26" i="8"/>
  <c r="R16" i="8"/>
  <c r="Q25" i="7"/>
  <c r="K11" i="27"/>
  <c r="Q86" i="9"/>
  <c r="Q72" i="9"/>
  <c r="Q50" i="9"/>
  <c r="Q33" i="9"/>
  <c r="Q43" i="9"/>
  <c r="Q38" i="9"/>
  <c r="H26" i="27"/>
  <c r="Q10" i="35"/>
  <c r="Q16" i="35"/>
  <c r="T22" i="35"/>
  <c r="W22" i="35"/>
  <c r="Z22" i="35"/>
  <c r="AC22" i="35"/>
  <c r="Q22" i="35"/>
  <c r="Q23" i="35"/>
  <c r="E26" i="27"/>
  <c r="I26" i="27"/>
  <c r="H27" i="27"/>
  <c r="I27" i="27"/>
  <c r="H28" i="27"/>
  <c r="Q10" i="36"/>
  <c r="Q15" i="36"/>
  <c r="Q18" i="36"/>
  <c r="Q21" i="36"/>
  <c r="E28" i="27"/>
  <c r="I28" i="27"/>
  <c r="T11" i="27"/>
  <c r="H15" i="27"/>
  <c r="T15" i="27"/>
  <c r="H18" i="27"/>
  <c r="T18" i="27"/>
  <c r="H20" i="27"/>
  <c r="T20" i="27"/>
  <c r="H21" i="27"/>
  <c r="T21" i="27"/>
  <c r="H22" i="27"/>
  <c r="T22" i="27"/>
  <c r="H23" i="27"/>
  <c r="T23" i="27"/>
  <c r="H24" i="27"/>
  <c r="T24" i="27"/>
  <c r="H25" i="27"/>
  <c r="T25" i="27"/>
  <c r="S26" i="27"/>
  <c r="T26" i="27"/>
  <c r="T27" i="27"/>
  <c r="S28" i="27"/>
  <c r="T28" i="27"/>
  <c r="H30" i="27"/>
  <c r="T30" i="27"/>
  <c r="H35" i="27"/>
  <c r="T35" i="27"/>
  <c r="H36" i="27"/>
  <c r="T36" i="27"/>
  <c r="H37" i="27"/>
  <c r="T37" i="27"/>
  <c r="H41" i="27"/>
  <c r="T41" i="27"/>
  <c r="H42" i="27"/>
  <c r="T42" i="27"/>
  <c r="H43" i="27"/>
  <c r="T43" i="27"/>
  <c r="J44" i="27"/>
  <c r="AC94" i="43"/>
  <c r="Z94" i="43"/>
  <c r="AA22" i="43"/>
  <c r="W94" i="43"/>
  <c r="X58" i="43"/>
  <c r="X52" i="43"/>
  <c r="X22" i="43"/>
  <c r="X21" i="43"/>
  <c r="X15" i="43"/>
  <c r="U83" i="43"/>
  <c r="U52" i="43"/>
  <c r="U21" i="43"/>
  <c r="H39" i="27"/>
  <c r="T39" i="27"/>
  <c r="Q35" i="27"/>
  <c r="H14" i="27"/>
  <c r="M14" i="27"/>
  <c r="AD115" i="9"/>
  <c r="AD39" i="9"/>
  <c r="AD31" i="9"/>
  <c r="AA115" i="9"/>
  <c r="AA39" i="9"/>
  <c r="AA31" i="9"/>
  <c r="X115" i="9"/>
  <c r="X39" i="9"/>
  <c r="X31" i="9"/>
  <c r="U115" i="9"/>
  <c r="Q32" i="9"/>
  <c r="Q114" i="9"/>
  <c r="Q54" i="9"/>
  <c r="Q79" i="9"/>
  <c r="T10" i="8"/>
  <c r="T12" i="43"/>
  <c r="T10" i="42"/>
  <c r="AD83" i="43"/>
  <c r="AD58" i="43"/>
  <c r="AD52" i="43"/>
  <c r="AD35" i="43"/>
  <c r="AD22" i="43"/>
  <c r="AD21" i="43"/>
  <c r="AD15" i="43"/>
  <c r="AD12" i="43"/>
  <c r="AA83" i="43"/>
  <c r="AA58" i="43"/>
  <c r="AA52" i="43"/>
  <c r="AA35" i="43"/>
  <c r="AA21" i="43"/>
  <c r="X83" i="43"/>
  <c r="U22" i="43"/>
  <c r="U15" i="43"/>
  <c r="P95" i="43"/>
  <c r="Q36" i="42"/>
  <c r="Q27" i="42"/>
  <c r="Q25" i="42"/>
  <c r="Q17" i="42"/>
  <c r="Q13" i="42"/>
  <c r="P37" i="42"/>
  <c r="Q30" i="42"/>
  <c r="R30" i="42"/>
  <c r="Q10" i="42"/>
  <c r="R10" i="42"/>
  <c r="Q11" i="42"/>
  <c r="R11" i="42"/>
  <c r="Q12" i="42"/>
  <c r="R12" i="42"/>
  <c r="R13" i="42"/>
  <c r="R17" i="42"/>
  <c r="R25" i="42"/>
  <c r="Q29" i="42"/>
  <c r="R29" i="42"/>
  <c r="R37" i="42"/>
  <c r="AC36" i="42"/>
  <c r="AC35" i="42"/>
  <c r="AC34" i="42"/>
  <c r="AC33" i="42"/>
  <c r="AC32" i="42"/>
  <c r="AC31" i="42"/>
  <c r="AC30" i="42"/>
  <c r="AC29" i="42"/>
  <c r="AD29" i="42"/>
  <c r="AC28" i="42"/>
  <c r="AC27" i="42"/>
  <c r="AC26" i="42"/>
  <c r="AC25" i="42"/>
  <c r="AC24" i="42"/>
  <c r="AC23" i="42"/>
  <c r="AC22" i="42"/>
  <c r="AC21" i="42"/>
  <c r="AC20" i="42"/>
  <c r="AC19" i="42"/>
  <c r="AC18" i="42"/>
  <c r="AC17" i="42"/>
  <c r="AC16" i="42"/>
  <c r="AC15" i="42"/>
  <c r="AC14" i="42"/>
  <c r="AC13" i="42"/>
  <c r="AC12" i="42"/>
  <c r="AD12" i="42"/>
  <c r="AC11" i="42"/>
  <c r="AD11" i="42"/>
  <c r="Z36" i="42"/>
  <c r="Z35" i="42"/>
  <c r="Z34" i="42"/>
  <c r="Z33" i="42"/>
  <c r="Z32" i="42"/>
  <c r="Z30" i="42"/>
  <c r="Z31" i="42"/>
  <c r="AA30" i="42"/>
  <c r="Z29" i="42"/>
  <c r="Z28" i="42"/>
  <c r="Z27" i="42"/>
  <c r="Z26" i="42"/>
  <c r="Z25" i="42"/>
  <c r="Z24" i="42"/>
  <c r="Z23" i="42"/>
  <c r="Z22" i="42"/>
  <c r="Z21" i="42"/>
  <c r="Z20" i="42"/>
  <c r="Z19" i="42"/>
  <c r="Z18" i="42"/>
  <c r="Z17" i="42"/>
  <c r="Z16" i="42"/>
  <c r="Z15" i="42"/>
  <c r="Z14" i="42"/>
  <c r="Z13" i="42"/>
  <c r="Z12" i="42"/>
  <c r="Z11" i="42"/>
  <c r="W36" i="42"/>
  <c r="W35" i="42"/>
  <c r="W34" i="42"/>
  <c r="W33" i="42"/>
  <c r="W32" i="42"/>
  <c r="W17" i="42"/>
  <c r="W18" i="42"/>
  <c r="W19" i="42"/>
  <c r="W20" i="42"/>
  <c r="W21" i="42"/>
  <c r="W22" i="42"/>
  <c r="W23" i="42"/>
  <c r="W24" i="42"/>
  <c r="W25" i="42"/>
  <c r="W26" i="42"/>
  <c r="W27" i="42"/>
  <c r="W28" i="42"/>
  <c r="W29" i="42"/>
  <c r="W30" i="42"/>
  <c r="W31" i="42"/>
  <c r="Y17" i="42"/>
  <c r="W10" i="42"/>
  <c r="W11" i="42"/>
  <c r="W12" i="42"/>
  <c r="W13" i="42"/>
  <c r="W14" i="42"/>
  <c r="W15" i="42"/>
  <c r="W16" i="42"/>
  <c r="Y10" i="42"/>
  <c r="Y37" i="42"/>
  <c r="X29" i="42"/>
  <c r="X12" i="42"/>
  <c r="X11" i="42"/>
  <c r="T36" i="42"/>
  <c r="T35" i="42"/>
  <c r="T17" i="42"/>
  <c r="T18" i="42"/>
  <c r="T19" i="42"/>
  <c r="T20" i="42"/>
  <c r="T21" i="42"/>
  <c r="T22" i="42"/>
  <c r="T23" i="42"/>
  <c r="T24" i="42"/>
  <c r="T25" i="42"/>
  <c r="T26" i="42"/>
  <c r="T27" i="42"/>
  <c r="T28" i="42"/>
  <c r="T29" i="42"/>
  <c r="T30" i="42"/>
  <c r="T31" i="42"/>
  <c r="T32" i="42"/>
  <c r="T33" i="42"/>
  <c r="T34" i="42"/>
  <c r="V17" i="42"/>
  <c r="T11" i="42"/>
  <c r="T12" i="42"/>
  <c r="T13" i="42"/>
  <c r="T14" i="42"/>
  <c r="T15" i="42"/>
  <c r="T16" i="42"/>
  <c r="V10" i="42"/>
  <c r="V37" i="42"/>
  <c r="U29" i="42"/>
  <c r="U12" i="42"/>
  <c r="U11" i="42"/>
  <c r="AC10" i="42"/>
  <c r="Z10" i="42"/>
  <c r="AB10" i="42"/>
  <c r="U10" i="42"/>
  <c r="T10" i="41"/>
  <c r="AA29" i="42"/>
  <c r="AA12" i="42"/>
  <c r="AA11" i="42"/>
  <c r="AA10" i="42"/>
  <c r="P30" i="41"/>
  <c r="T29" i="41"/>
  <c r="T28" i="41"/>
  <c r="T27" i="41"/>
  <c r="T26" i="41"/>
  <c r="T25" i="41"/>
  <c r="U25" i="41"/>
  <c r="T24" i="41"/>
  <c r="T23" i="41"/>
  <c r="T22" i="41"/>
  <c r="T21" i="41"/>
  <c r="T20" i="41"/>
  <c r="T19" i="41"/>
  <c r="T18" i="41"/>
  <c r="T17" i="41"/>
  <c r="T16" i="41"/>
  <c r="U16" i="41"/>
  <c r="T11" i="41"/>
  <c r="T12" i="41"/>
  <c r="T13" i="41"/>
  <c r="U10" i="41"/>
  <c r="T14" i="41"/>
  <c r="U14" i="41"/>
  <c r="T15" i="41"/>
  <c r="U15" i="41"/>
  <c r="U20" i="41"/>
  <c r="U30" i="41"/>
  <c r="W29" i="41"/>
  <c r="W28" i="41"/>
  <c r="W27" i="41"/>
  <c r="W26" i="41"/>
  <c r="W25" i="41"/>
  <c r="W24" i="41"/>
  <c r="W23" i="41"/>
  <c r="W22" i="41"/>
  <c r="W20" i="41"/>
  <c r="W21" i="41"/>
  <c r="X20" i="41"/>
  <c r="W10" i="41"/>
  <c r="W11" i="41"/>
  <c r="W12" i="41"/>
  <c r="W13" i="41"/>
  <c r="X10" i="41"/>
  <c r="W14" i="41"/>
  <c r="X14" i="41"/>
  <c r="W15" i="41"/>
  <c r="X15" i="41"/>
  <c r="W16" i="41"/>
  <c r="W17" i="41"/>
  <c r="W18" i="41"/>
  <c r="W19" i="41"/>
  <c r="X16" i="41"/>
  <c r="X25" i="41"/>
  <c r="X30" i="41"/>
  <c r="Z29" i="41"/>
  <c r="Z28" i="41"/>
  <c r="Z27" i="41"/>
  <c r="Z26" i="41"/>
  <c r="Z25" i="41"/>
  <c r="Z24" i="41"/>
  <c r="Z23" i="41"/>
  <c r="Z22" i="41"/>
  <c r="Z21" i="41"/>
  <c r="Z20" i="41"/>
  <c r="Z19" i="41"/>
  <c r="Z16" i="41"/>
  <c r="Z17" i="41"/>
  <c r="Z18" i="41"/>
  <c r="AA16" i="41"/>
  <c r="Z10" i="41"/>
  <c r="Z11" i="41"/>
  <c r="Z12" i="41"/>
  <c r="Z13" i="41"/>
  <c r="AA10" i="41"/>
  <c r="Z14" i="41"/>
  <c r="AA14" i="41"/>
  <c r="Z15" i="41"/>
  <c r="AA15" i="41"/>
  <c r="AA20" i="41"/>
  <c r="AA25" i="41"/>
  <c r="AA30" i="41"/>
  <c r="AC29" i="41"/>
  <c r="AC28" i="41"/>
  <c r="AC27" i="41"/>
  <c r="AC26" i="41"/>
  <c r="AC25" i="41"/>
  <c r="AC24" i="41"/>
  <c r="AC23" i="41"/>
  <c r="AC22" i="41"/>
  <c r="AC21" i="41"/>
  <c r="AC20" i="41"/>
  <c r="AC19" i="41"/>
  <c r="AC16" i="41"/>
  <c r="AC17" i="41"/>
  <c r="AC18" i="41"/>
  <c r="AD16" i="41"/>
  <c r="AC15" i="41"/>
  <c r="AC14" i="41"/>
  <c r="AC13" i="41"/>
  <c r="AC12" i="41"/>
  <c r="AC11" i="41"/>
  <c r="AC10" i="41"/>
  <c r="T11" i="40"/>
  <c r="AD15" i="41"/>
  <c r="AD14" i="41"/>
  <c r="Q18" i="40"/>
  <c r="Q14" i="40"/>
  <c r="U54" i="40"/>
  <c r="U53" i="40"/>
  <c r="U52" i="40"/>
  <c r="U51" i="40"/>
  <c r="U22" i="40"/>
  <c r="X54" i="40"/>
  <c r="X53" i="40"/>
  <c r="X52" i="40"/>
  <c r="X51" i="40"/>
  <c r="X21" i="40"/>
  <c r="X14" i="40"/>
  <c r="AA54" i="40"/>
  <c r="AA53" i="40"/>
  <c r="AA52" i="40"/>
  <c r="AA51" i="40"/>
  <c r="AB22" i="40"/>
  <c r="AA21" i="40"/>
  <c r="AD54" i="40"/>
  <c r="AD52" i="40"/>
  <c r="AD51" i="40"/>
  <c r="AD21" i="40"/>
  <c r="AD14" i="40"/>
  <c r="AC11" i="40"/>
  <c r="Z11" i="40"/>
  <c r="W11" i="40"/>
  <c r="T10" i="39"/>
  <c r="AD53" i="40"/>
  <c r="U21" i="40"/>
  <c r="U57" i="39"/>
  <c r="U56" i="39"/>
  <c r="U51" i="39"/>
  <c r="U45" i="39"/>
  <c r="U20" i="39"/>
  <c r="X57" i="39"/>
  <c r="X56" i="39"/>
  <c r="X51" i="39"/>
  <c r="X45" i="39"/>
  <c r="X33" i="39"/>
  <c r="X17" i="39"/>
  <c r="AA57" i="39"/>
  <c r="AA56" i="39"/>
  <c r="AA55" i="39"/>
  <c r="AA20" i="39"/>
  <c r="AD57" i="39"/>
  <c r="AD56" i="39"/>
  <c r="AD45" i="39"/>
  <c r="AD20" i="39"/>
  <c r="R17" i="39"/>
  <c r="AC10" i="39"/>
  <c r="Z10" i="39"/>
  <c r="AB10" i="39"/>
  <c r="W10" i="39"/>
  <c r="R10" i="39"/>
  <c r="T10" i="38"/>
  <c r="U10" i="38"/>
  <c r="U55" i="39"/>
  <c r="X19" i="38"/>
  <c r="AD19" i="38"/>
  <c r="AC10" i="38"/>
  <c r="Z10" i="38"/>
  <c r="AA10" i="38"/>
  <c r="W10" i="38"/>
  <c r="X10" i="38"/>
  <c r="T10" i="37"/>
  <c r="AA19" i="38"/>
  <c r="T12" i="37"/>
  <c r="W12" i="37"/>
  <c r="Z12" i="37"/>
  <c r="AC12" i="37"/>
  <c r="R12" i="37"/>
  <c r="T11" i="37"/>
  <c r="W11" i="37"/>
  <c r="Z11" i="37"/>
  <c r="AC11" i="37"/>
  <c r="R11" i="37"/>
  <c r="AC10" i="37"/>
  <c r="Z10" i="37"/>
  <c r="AA10" i="37"/>
  <c r="AA13" i="37"/>
  <c r="W10" i="37"/>
  <c r="R10" i="37"/>
  <c r="R13" i="37"/>
  <c r="T14" i="36"/>
  <c r="AD10" i="37"/>
  <c r="AD13" i="37"/>
  <c r="AC13" i="37"/>
  <c r="U10" i="37"/>
  <c r="U13" i="37"/>
  <c r="AC10" i="36"/>
  <c r="W15" i="36"/>
  <c r="W10" i="36"/>
  <c r="T10" i="36"/>
  <c r="U10" i="36"/>
  <c r="T15" i="36"/>
  <c r="T16" i="36"/>
  <c r="T17" i="36"/>
  <c r="U15" i="36"/>
  <c r="T18" i="36"/>
  <c r="T19" i="36"/>
  <c r="T20" i="36"/>
  <c r="U18" i="36"/>
  <c r="U21" i="36"/>
  <c r="T15" i="35"/>
  <c r="AC18" i="36"/>
  <c r="AC19" i="36"/>
  <c r="AC20" i="36"/>
  <c r="AD18" i="36"/>
  <c r="AC15" i="36"/>
  <c r="AC16" i="36"/>
  <c r="AC17" i="36"/>
  <c r="AD15" i="36"/>
  <c r="AC14" i="36"/>
  <c r="AD10" i="36"/>
  <c r="AD21" i="36"/>
  <c r="Z18" i="36"/>
  <c r="Z19" i="36"/>
  <c r="Z20" i="36"/>
  <c r="AA18" i="36"/>
  <c r="Z15" i="36"/>
  <c r="Z16" i="36"/>
  <c r="Z17" i="36"/>
  <c r="AA15" i="36"/>
  <c r="Z10" i="36"/>
  <c r="Z14" i="36"/>
  <c r="AA10" i="36"/>
  <c r="W18" i="36"/>
  <c r="W19" i="36"/>
  <c r="W20" i="36"/>
  <c r="X18" i="36"/>
  <c r="W16" i="36"/>
  <c r="W17" i="36"/>
  <c r="X15" i="36"/>
  <c r="W14" i="36"/>
  <c r="X10" i="36"/>
  <c r="X21" i="36"/>
  <c r="AE10" i="36"/>
  <c r="AE21" i="36"/>
  <c r="AC21" i="36"/>
  <c r="AB10" i="36"/>
  <c r="AB21" i="36"/>
  <c r="AA21" i="36"/>
  <c r="Z21" i="36"/>
  <c r="Y10" i="36"/>
  <c r="Y21" i="36"/>
  <c r="W21" i="36"/>
  <c r="T10" i="35"/>
  <c r="T21" i="35"/>
  <c r="T20" i="35"/>
  <c r="T19" i="35"/>
  <c r="T18" i="35"/>
  <c r="T17" i="35"/>
  <c r="T16" i="35"/>
  <c r="T14" i="35"/>
  <c r="T13" i="35"/>
  <c r="T12" i="35"/>
  <c r="T11" i="35"/>
  <c r="W21" i="35"/>
  <c r="W20" i="35"/>
  <c r="W19" i="35"/>
  <c r="W18" i="35"/>
  <c r="W17" i="35"/>
  <c r="W16" i="35"/>
  <c r="W15" i="35"/>
  <c r="W14" i="35"/>
  <c r="W13" i="35"/>
  <c r="W12" i="35"/>
  <c r="W11" i="35"/>
  <c r="Z21" i="35"/>
  <c r="Z20" i="35"/>
  <c r="Z19" i="35"/>
  <c r="Z18" i="35"/>
  <c r="Z17" i="35"/>
  <c r="Z16" i="35"/>
  <c r="Z15" i="35"/>
  <c r="Z14" i="35"/>
  <c r="Z13" i="35"/>
  <c r="Z12" i="35"/>
  <c r="Z11" i="35"/>
  <c r="AC21" i="35"/>
  <c r="AC20" i="35"/>
  <c r="AC19" i="35"/>
  <c r="AC18" i="35"/>
  <c r="AC17" i="35"/>
  <c r="AC16" i="35"/>
  <c r="AC15" i="35"/>
  <c r="AC14" i="35"/>
  <c r="AC13" i="35"/>
  <c r="AC12" i="35"/>
  <c r="AC11" i="35"/>
  <c r="AC10" i="35"/>
  <c r="AC23" i="35"/>
  <c r="Z10" i="35"/>
  <c r="Z23" i="35"/>
  <c r="W10" i="35"/>
  <c r="T10" i="34"/>
  <c r="W23" i="35"/>
  <c r="AD22" i="35"/>
  <c r="AD10" i="35"/>
  <c r="AA22" i="35"/>
  <c r="AA10" i="35"/>
  <c r="AA23" i="35"/>
  <c r="X22" i="35"/>
  <c r="X10" i="35"/>
  <c r="X23" i="35"/>
  <c r="U22" i="35"/>
  <c r="U10" i="35"/>
  <c r="U23" i="35"/>
  <c r="T30" i="34"/>
  <c r="T29" i="34"/>
  <c r="T28" i="34"/>
  <c r="U28" i="34"/>
  <c r="T27" i="34"/>
  <c r="T26" i="34"/>
  <c r="T25" i="34"/>
  <c r="T24" i="34"/>
  <c r="T23" i="34"/>
  <c r="T22" i="34"/>
  <c r="T21" i="34"/>
  <c r="T20" i="34"/>
  <c r="T19" i="34"/>
  <c r="U19" i="34"/>
  <c r="T18" i="34"/>
  <c r="U18" i="34"/>
  <c r="T17" i="34"/>
  <c r="T16" i="34"/>
  <c r="T15" i="34"/>
  <c r="T14" i="34"/>
  <c r="U14" i="34"/>
  <c r="T13" i="34"/>
  <c r="T12" i="34"/>
  <c r="U12" i="34"/>
  <c r="W30" i="34"/>
  <c r="W29" i="34"/>
  <c r="W28" i="34"/>
  <c r="W27" i="34"/>
  <c r="W26" i="34"/>
  <c r="W25" i="34"/>
  <c r="X25" i="34"/>
  <c r="W24" i="34"/>
  <c r="W23" i="34"/>
  <c r="W22" i="34"/>
  <c r="W21" i="34"/>
  <c r="W20" i="34"/>
  <c r="W19" i="34"/>
  <c r="X19" i="34"/>
  <c r="W18" i="34"/>
  <c r="W17" i="34"/>
  <c r="W16" i="34"/>
  <c r="W15" i="34"/>
  <c r="W14" i="34"/>
  <c r="X14" i="34"/>
  <c r="W13" i="34"/>
  <c r="W12" i="34"/>
  <c r="W10" i="34"/>
  <c r="Z30" i="34"/>
  <c r="Z29" i="34"/>
  <c r="Z28" i="34"/>
  <c r="AA28" i="34"/>
  <c r="Z27" i="34"/>
  <c r="Z26" i="34"/>
  <c r="Z25" i="34"/>
  <c r="Z24" i="34"/>
  <c r="Z23" i="34"/>
  <c r="Z22" i="34"/>
  <c r="Z21" i="34"/>
  <c r="Z20" i="34"/>
  <c r="Z19" i="34"/>
  <c r="AA19" i="34"/>
  <c r="Z18" i="34"/>
  <c r="Z17" i="34"/>
  <c r="Z16" i="34"/>
  <c r="Z15" i="34"/>
  <c r="Z14" i="34"/>
  <c r="AA14" i="34"/>
  <c r="Z13" i="34"/>
  <c r="Z12" i="34"/>
  <c r="Z10" i="34"/>
  <c r="AA10" i="34"/>
  <c r="AC30" i="34"/>
  <c r="AC29" i="34"/>
  <c r="AC28" i="34"/>
  <c r="AC27" i="34"/>
  <c r="AC26" i="34"/>
  <c r="AC25" i="34"/>
  <c r="AD25" i="34"/>
  <c r="AC24" i="34"/>
  <c r="AC23" i="34"/>
  <c r="AC22" i="34"/>
  <c r="AC21" i="34"/>
  <c r="AC20" i="34"/>
  <c r="AC19" i="34"/>
  <c r="AC18" i="34"/>
  <c r="AD18" i="34"/>
  <c r="AC17" i="34"/>
  <c r="AC16" i="34"/>
  <c r="AC15" i="34"/>
  <c r="AC14" i="34"/>
  <c r="AC13" i="34"/>
  <c r="AC12" i="34"/>
  <c r="AD12" i="34"/>
  <c r="AC10" i="34"/>
  <c r="AD10" i="34"/>
  <c r="T10" i="33"/>
  <c r="U10" i="33"/>
  <c r="AD28" i="34"/>
  <c r="AD19" i="34"/>
  <c r="AD14" i="34"/>
  <c r="AD13" i="34"/>
  <c r="AA25" i="34"/>
  <c r="AA18" i="34"/>
  <c r="AA13" i="34"/>
  <c r="AA12" i="34"/>
  <c r="X28" i="34"/>
  <c r="X18" i="34"/>
  <c r="X12" i="34"/>
  <c r="U25" i="34"/>
  <c r="U13" i="34"/>
  <c r="X24" i="33"/>
  <c r="X16" i="33"/>
  <c r="AA48" i="33"/>
  <c r="AA23" i="33"/>
  <c r="AA16" i="33"/>
  <c r="AD48" i="33"/>
  <c r="AD27" i="33"/>
  <c r="AD24" i="33"/>
  <c r="AD18" i="33"/>
  <c r="AD16" i="33"/>
  <c r="AC10" i="33"/>
  <c r="Z10" i="33"/>
  <c r="AA10" i="33"/>
  <c r="W10" i="33"/>
  <c r="T10" i="32"/>
  <c r="X35" i="32"/>
  <c r="X22" i="32"/>
  <c r="W10" i="32"/>
  <c r="T10" i="31"/>
  <c r="W10" i="31"/>
  <c r="W50" i="31"/>
  <c r="AC10" i="31"/>
  <c r="Z10" i="31"/>
  <c r="U63" i="7"/>
  <c r="U24" i="7"/>
  <c r="U21" i="7"/>
  <c r="W31" i="7"/>
  <c r="W30" i="7"/>
  <c r="W29" i="7"/>
  <c r="W25" i="7"/>
  <c r="W24" i="7"/>
  <c r="W23" i="7"/>
  <c r="W22" i="7"/>
  <c r="W21" i="7"/>
  <c r="X21" i="7"/>
  <c r="W20" i="7"/>
  <c r="W19" i="7"/>
  <c r="W18" i="7"/>
  <c r="W17" i="7"/>
  <c r="W16" i="7"/>
  <c r="W15" i="7"/>
  <c r="W14" i="7"/>
  <c r="W13" i="7"/>
  <c r="X13" i="7"/>
  <c r="W12" i="7"/>
  <c r="W10" i="7"/>
  <c r="X10" i="7"/>
  <c r="Z31" i="7"/>
  <c r="Z30" i="7"/>
  <c r="Z29" i="7"/>
  <c r="Z25" i="7"/>
  <c r="Z24" i="7"/>
  <c r="AA24" i="7"/>
  <c r="Z23" i="7"/>
  <c r="Z22" i="7"/>
  <c r="Z21" i="7"/>
  <c r="AA21" i="7"/>
  <c r="Z20" i="7"/>
  <c r="Z19" i="7"/>
  <c r="Z18" i="7"/>
  <c r="Z17" i="7"/>
  <c r="Z16" i="7"/>
  <c r="Z15" i="7"/>
  <c r="Z14" i="7"/>
  <c r="Z13" i="7"/>
  <c r="Z12" i="7"/>
  <c r="AE63" i="7"/>
  <c r="AC31" i="7"/>
  <c r="AC30" i="7"/>
  <c r="AC29" i="7"/>
  <c r="AC25" i="7"/>
  <c r="AC24" i="7"/>
  <c r="AC23" i="7"/>
  <c r="AC22" i="7"/>
  <c r="AD22" i="7"/>
  <c r="AC21" i="7"/>
  <c r="AC20" i="7"/>
  <c r="AD20" i="7"/>
  <c r="AC19" i="7"/>
  <c r="AC18" i="7"/>
  <c r="AD18" i="7"/>
  <c r="AC17" i="7"/>
  <c r="AC16" i="7"/>
  <c r="AC15" i="7"/>
  <c r="AC14" i="7"/>
  <c r="AC13" i="7"/>
  <c r="AD13" i="7"/>
  <c r="AC12" i="7"/>
  <c r="AC10" i="7"/>
  <c r="AD10" i="7"/>
  <c r="Z10" i="7"/>
  <c r="T10" i="7"/>
  <c r="U27" i="8"/>
  <c r="V26" i="8"/>
  <c r="U26" i="8"/>
  <c r="X27" i="8"/>
  <c r="Y26" i="8"/>
  <c r="AA27" i="8"/>
  <c r="AB26" i="8"/>
  <c r="AE26" i="8"/>
  <c r="Z10" i="8"/>
  <c r="AA10" i="8"/>
  <c r="X26" i="8"/>
  <c r="AA41" i="32"/>
  <c r="AA33" i="32"/>
  <c r="AA25" i="32"/>
  <c r="AA20" i="32"/>
  <c r="AA16" i="32"/>
  <c r="X41" i="32"/>
  <c r="X33" i="32"/>
  <c r="X25" i="32"/>
  <c r="X20" i="32"/>
  <c r="X16" i="32"/>
  <c r="AD23" i="33"/>
  <c r="AD10" i="33"/>
  <c r="AA27" i="33"/>
  <c r="AA18" i="33"/>
  <c r="X27" i="33"/>
  <c r="X23" i="33"/>
  <c r="X18" i="33"/>
  <c r="X10" i="33"/>
  <c r="U48" i="33"/>
  <c r="U27" i="33"/>
  <c r="U24" i="33"/>
  <c r="U20" i="33"/>
  <c r="U23" i="33"/>
  <c r="U18" i="33"/>
  <c r="U16" i="33"/>
  <c r="Z54" i="33"/>
  <c r="Z45" i="32"/>
  <c r="U41" i="32"/>
  <c r="U33" i="32"/>
  <c r="U25" i="32"/>
  <c r="U20" i="32"/>
  <c r="U16" i="32"/>
  <c r="P50" i="31"/>
  <c r="Q28" i="31"/>
  <c r="AD50" i="31"/>
  <c r="AC50" i="31"/>
  <c r="AA50" i="31"/>
  <c r="X50" i="31"/>
  <c r="U46" i="31"/>
  <c r="U38" i="31"/>
  <c r="U21" i="31"/>
  <c r="U10" i="31"/>
  <c r="AA32" i="8"/>
  <c r="AA16" i="8"/>
  <c r="X37" i="8"/>
  <c r="AC39" i="8"/>
  <c r="Z39" i="8"/>
  <c r="U37" i="8"/>
  <c r="U19" i="8"/>
  <c r="U10" i="8"/>
  <c r="X63" i="7"/>
  <c r="AD63" i="7"/>
  <c r="X58" i="7"/>
  <c r="X30" i="7"/>
  <c r="X24" i="7"/>
  <c r="AD24" i="7"/>
  <c r="AA22" i="7"/>
  <c r="U22" i="7"/>
  <c r="AD21" i="7"/>
  <c r="AA20" i="7"/>
  <c r="X20" i="7"/>
  <c r="U20" i="7"/>
  <c r="AA18" i="7"/>
  <c r="U18" i="7"/>
  <c r="AA13" i="7"/>
  <c r="U13" i="7"/>
  <c r="AA10" i="7"/>
  <c r="U10" i="7"/>
  <c r="Y22" i="7"/>
  <c r="P65" i="7"/>
  <c r="Q61" i="7"/>
  <c r="Q53" i="7"/>
  <c r="Q51" i="7"/>
  <c r="Q49" i="7"/>
  <c r="Q36" i="7"/>
  <c r="Q30" i="7"/>
  <c r="Q22" i="7"/>
  <c r="Q12" i="43"/>
  <c r="R12" i="43"/>
  <c r="Q58" i="43"/>
  <c r="R58" i="43"/>
  <c r="Q15" i="43"/>
  <c r="Q17" i="43"/>
  <c r="R15" i="43"/>
  <c r="O35" i="27"/>
  <c r="K35" i="27"/>
  <c r="M35" i="27"/>
  <c r="Q14" i="27"/>
  <c r="O14" i="27"/>
  <c r="AA15" i="43"/>
  <c r="AD13" i="42"/>
  <c r="AE17" i="42"/>
  <c r="U13" i="42"/>
  <c r="U25" i="42"/>
  <c r="X13" i="42"/>
  <c r="X17" i="42"/>
  <c r="X25" i="42"/>
  <c r="AA13" i="42"/>
  <c r="AB17" i="42"/>
  <c r="AB37" i="42"/>
  <c r="AA25" i="42"/>
  <c r="AD25" i="42"/>
  <c r="AA17" i="42"/>
  <c r="AE10" i="42"/>
  <c r="AD17" i="42"/>
  <c r="X10" i="42"/>
  <c r="U17" i="42"/>
  <c r="W37" i="42"/>
  <c r="AD10" i="42"/>
  <c r="Z37" i="42"/>
  <c r="AD20" i="41"/>
  <c r="AD25" i="41"/>
  <c r="AD10" i="41"/>
  <c r="W30" i="41"/>
  <c r="U10" i="32"/>
  <c r="U17" i="32"/>
  <c r="U22" i="32"/>
  <c r="U29" i="32"/>
  <c r="U35" i="32"/>
  <c r="AA19" i="8"/>
  <c r="AA37" i="8"/>
  <c r="X16" i="8"/>
  <c r="X32" i="8"/>
  <c r="U16" i="8"/>
  <c r="U32" i="8"/>
  <c r="X10" i="8"/>
  <c r="X10" i="32"/>
  <c r="X11" i="40"/>
  <c r="U14" i="40"/>
  <c r="AA14" i="40"/>
  <c r="U11" i="40"/>
  <c r="AD51" i="39"/>
  <c r="T58" i="39"/>
  <c r="X20" i="39"/>
  <c r="Z13" i="37"/>
  <c r="AD23" i="35"/>
  <c r="U10" i="34"/>
  <c r="W31" i="34"/>
  <c r="R14" i="34"/>
  <c r="X13" i="34"/>
  <c r="AC31" i="34"/>
  <c r="X48" i="33"/>
  <c r="AC54" i="33"/>
  <c r="AD20" i="33"/>
  <c r="X20" i="33"/>
  <c r="W54" i="33"/>
  <c r="AA24" i="33"/>
  <c r="AA20" i="33"/>
  <c r="W45" i="32"/>
  <c r="U45" i="32"/>
  <c r="Q10" i="7"/>
  <c r="V32" i="8"/>
  <c r="Y32" i="8"/>
  <c r="AB32" i="8"/>
  <c r="AE32" i="8"/>
  <c r="S32" i="8"/>
  <c r="Q31" i="9"/>
  <c r="Q10" i="9"/>
  <c r="Q69" i="9"/>
  <c r="H40" i="27"/>
  <c r="T40" i="27"/>
  <c r="H38" i="27"/>
  <c r="T38" i="27"/>
  <c r="H34" i="27"/>
  <c r="T34" i="27"/>
  <c r="H33" i="27"/>
  <c r="T33" i="27"/>
  <c r="H32" i="27"/>
  <c r="T32" i="27"/>
  <c r="H31" i="27"/>
  <c r="T31" i="27"/>
  <c r="H29" i="27"/>
  <c r="T29" i="27"/>
  <c r="H19" i="27"/>
  <c r="T19" i="27"/>
  <c r="H17" i="27"/>
  <c r="T17" i="27"/>
  <c r="H16" i="27"/>
  <c r="T16" i="27"/>
  <c r="T13" i="27"/>
  <c r="H12" i="27"/>
  <c r="T12" i="27"/>
  <c r="K42" i="27"/>
  <c r="M42" i="27"/>
  <c r="O42" i="27"/>
  <c r="Q42" i="27"/>
  <c r="Q21" i="27"/>
  <c r="O21" i="27"/>
  <c r="K21" i="27"/>
  <c r="R13" i="38"/>
  <c r="P22" i="38"/>
  <c r="Q19" i="38"/>
  <c r="Q13" i="38"/>
  <c r="R25" i="41"/>
  <c r="R20" i="41"/>
  <c r="V16" i="41"/>
  <c r="Y16" i="41"/>
  <c r="Y10" i="41"/>
  <c r="Y30" i="41"/>
  <c r="AB16" i="41"/>
  <c r="AB10" i="41"/>
  <c r="AB30" i="41"/>
  <c r="AE16" i="41"/>
  <c r="AE10" i="41"/>
  <c r="AE30" i="41"/>
  <c r="R15" i="41"/>
  <c r="R14" i="41"/>
  <c r="R10" i="41"/>
  <c r="T30" i="41"/>
  <c r="Q25" i="41"/>
  <c r="Q20" i="41"/>
  <c r="Q10" i="41"/>
  <c r="Q14" i="41"/>
  <c r="Q15" i="41"/>
  <c r="Q16" i="41"/>
  <c r="Q30" i="41"/>
  <c r="E38" i="27"/>
  <c r="I38" i="27"/>
  <c r="Q63" i="7"/>
  <c r="Q58" i="7"/>
  <c r="Q24" i="7"/>
  <c r="Q21" i="7"/>
  <c r="Q20" i="7"/>
  <c r="Q18" i="7"/>
  <c r="Q17" i="7"/>
  <c r="Q16" i="7"/>
  <c r="Q15" i="7"/>
  <c r="Q14" i="7"/>
  <c r="Q13" i="7"/>
  <c r="R21" i="7"/>
  <c r="R18" i="7"/>
  <c r="R10" i="7"/>
  <c r="Y10" i="7"/>
  <c r="AE10" i="7"/>
  <c r="Q12" i="7"/>
  <c r="M15" i="27"/>
  <c r="O15" i="27"/>
  <c r="M21" i="27"/>
  <c r="Q115" i="9"/>
  <c r="Q102" i="9"/>
  <c r="Q98" i="9"/>
  <c r="Q77" i="9"/>
  <c r="Q76" i="9"/>
  <c r="Q75" i="9"/>
  <c r="Q58" i="9"/>
  <c r="Q46" i="9"/>
  <c r="Q42" i="9"/>
  <c r="Q40" i="9"/>
  <c r="Q39" i="9"/>
  <c r="Q37" i="9"/>
  <c r="Q35" i="9"/>
  <c r="R54" i="40"/>
  <c r="P55" i="40"/>
  <c r="Q53" i="40"/>
  <c r="Q52" i="40"/>
  <c r="Q51" i="40"/>
  <c r="Q54" i="40"/>
  <c r="Q31" i="40"/>
  <c r="Q21" i="40"/>
  <c r="AE22" i="43"/>
  <c r="Q22" i="43"/>
  <c r="R22" i="43"/>
  <c r="R29" i="32"/>
  <c r="Q29" i="32"/>
  <c r="Q22" i="32"/>
  <c r="R10" i="35"/>
  <c r="R19" i="8"/>
  <c r="R10" i="8"/>
  <c r="R39" i="8"/>
  <c r="AE37" i="8"/>
  <c r="Q17" i="39"/>
  <c r="V10" i="39"/>
  <c r="Q46" i="39"/>
  <c r="Q45" i="39"/>
  <c r="Q10" i="39"/>
  <c r="Q12" i="38"/>
  <c r="Q22" i="38"/>
  <c r="Q11" i="37"/>
  <c r="P58" i="39"/>
  <c r="Q51" i="43"/>
  <c r="AE41" i="32"/>
  <c r="T45" i="32"/>
  <c r="P45" i="32"/>
  <c r="Q41" i="32"/>
  <c r="R46" i="31"/>
  <c r="AE38" i="31"/>
  <c r="AB38" i="31"/>
  <c r="Y38" i="31"/>
  <c r="V38" i="31"/>
  <c r="Q46" i="31"/>
  <c r="Q13" i="40"/>
  <c r="Q11" i="40"/>
  <c r="V24" i="33"/>
  <c r="Y24" i="33"/>
  <c r="AB24" i="33"/>
  <c r="AE24" i="33"/>
  <c r="V27" i="33"/>
  <c r="Y27" i="33"/>
  <c r="AB27" i="33"/>
  <c r="AE27" i="33"/>
  <c r="R48" i="33"/>
  <c r="R27" i="33"/>
  <c r="R24" i="33"/>
  <c r="S16" i="33"/>
  <c r="R23" i="33"/>
  <c r="R20" i="33"/>
  <c r="R18" i="33"/>
  <c r="R16" i="33"/>
  <c r="AB16" i="33"/>
  <c r="AE16" i="33"/>
  <c r="V10" i="33"/>
  <c r="Y10" i="33"/>
  <c r="Y16" i="33"/>
  <c r="Y54" i="33"/>
  <c r="AB10" i="33"/>
  <c r="AB54" i="33"/>
  <c r="AE10" i="33"/>
  <c r="AE54" i="33"/>
  <c r="Q49" i="33"/>
  <c r="Q48" i="33"/>
  <c r="Q27" i="33"/>
  <c r="Q24" i="33"/>
  <c r="Q23" i="33"/>
  <c r="Q20" i="33"/>
  <c r="Q18" i="33"/>
  <c r="Q16" i="33"/>
  <c r="T54" i="33"/>
  <c r="P54" i="33"/>
  <c r="Q10" i="33"/>
  <c r="Q25" i="32"/>
  <c r="V41" i="32"/>
  <c r="Y41" i="32"/>
  <c r="AB41" i="32"/>
  <c r="AB35" i="32"/>
  <c r="AE20" i="32"/>
  <c r="R16" i="32"/>
  <c r="V10" i="32"/>
  <c r="Y10" i="32"/>
  <c r="Y20" i="32"/>
  <c r="Y33" i="32"/>
  <c r="Y35" i="32"/>
  <c r="Y45" i="32"/>
  <c r="Q40" i="32"/>
  <c r="Q35" i="32"/>
  <c r="Q33" i="32"/>
  <c r="Q32" i="32"/>
  <c r="Q28" i="32"/>
  <c r="Q24" i="32"/>
  <c r="Q20" i="32"/>
  <c r="Q17" i="32"/>
  <c r="Q10" i="32"/>
  <c r="Q11" i="32"/>
  <c r="Q16" i="32"/>
  <c r="Q45" i="32"/>
  <c r="E19" i="27"/>
  <c r="R10" i="36"/>
  <c r="R15" i="36"/>
  <c r="R18" i="36"/>
  <c r="T21" i="36"/>
  <c r="V10" i="36"/>
  <c r="V21" i="36"/>
  <c r="P21" i="36"/>
  <c r="R10" i="31"/>
  <c r="V10" i="31"/>
  <c r="Y10" i="31"/>
  <c r="AE10" i="31"/>
  <c r="AE50" i="31"/>
  <c r="Q38" i="31"/>
  <c r="R38" i="31"/>
  <c r="Q10" i="31"/>
  <c r="Q12" i="37"/>
  <c r="R45" i="39"/>
  <c r="V51" i="39"/>
  <c r="AB51" i="39"/>
  <c r="Q51" i="39"/>
  <c r="AE20" i="39"/>
  <c r="R20" i="39"/>
  <c r="Q47" i="39"/>
  <c r="Q33" i="39"/>
  <c r="Q20" i="39"/>
  <c r="Q25" i="39"/>
  <c r="Q58" i="39"/>
  <c r="E32" i="27"/>
  <c r="R33" i="32"/>
  <c r="V33" i="32"/>
  <c r="AE33" i="32"/>
  <c r="P23" i="35"/>
  <c r="P31" i="34"/>
  <c r="AE14" i="34"/>
  <c r="Y14" i="34"/>
  <c r="V14" i="34"/>
  <c r="AB14" i="34"/>
  <c r="T31" i="34"/>
  <c r="Q10" i="34"/>
  <c r="Q12" i="34"/>
  <c r="Q13" i="34"/>
  <c r="Q14" i="34"/>
  <c r="Q18" i="34"/>
  <c r="Q19" i="34"/>
  <c r="Q25" i="34"/>
  <c r="Q28" i="34"/>
  <c r="R28" i="34"/>
  <c r="V28" i="34"/>
  <c r="Y28" i="34"/>
  <c r="AB28" i="34"/>
  <c r="AE28" i="34"/>
  <c r="R25" i="34"/>
  <c r="R19" i="34"/>
  <c r="R18" i="34"/>
  <c r="Q52" i="43"/>
  <c r="R52" i="43"/>
  <c r="Q49" i="43"/>
  <c r="Q35" i="43"/>
  <c r="R35" i="43"/>
  <c r="Y22" i="43"/>
  <c r="Y58" i="43"/>
  <c r="V58" i="43"/>
  <c r="AE58" i="43"/>
  <c r="V22" i="43"/>
  <c r="AB22" i="43"/>
  <c r="V13" i="7"/>
  <c r="AB13" i="7"/>
  <c r="AB63" i="7"/>
  <c r="V37" i="8"/>
  <c r="Y37" i="8"/>
  <c r="AB37" i="8"/>
  <c r="P39" i="8"/>
  <c r="P116" i="9"/>
  <c r="V20" i="32"/>
  <c r="R25" i="32"/>
  <c r="V35" i="32"/>
  <c r="AE35" i="32"/>
  <c r="V16" i="33"/>
  <c r="R13" i="34"/>
  <c r="R12" i="34"/>
  <c r="V10" i="34"/>
  <c r="V31" i="34"/>
  <c r="Y10" i="34"/>
  <c r="Y31" i="34"/>
  <c r="AE10" i="34"/>
  <c r="AE31" i="34"/>
  <c r="R22" i="35"/>
  <c r="R23" i="35"/>
  <c r="V10" i="35"/>
  <c r="V23" i="35"/>
  <c r="Y10" i="35"/>
  <c r="Y23" i="35"/>
  <c r="AB10" i="35"/>
  <c r="AB23" i="35"/>
  <c r="AE10" i="35"/>
  <c r="AE23" i="35"/>
  <c r="T23" i="35"/>
  <c r="V10" i="37"/>
  <c r="V13" i="37"/>
  <c r="AB10" i="37"/>
  <c r="AB13" i="37"/>
  <c r="AE10" i="37"/>
  <c r="P13" i="37"/>
  <c r="AE13" i="37"/>
  <c r="Y55" i="39"/>
  <c r="R52" i="40"/>
  <c r="R21" i="40"/>
  <c r="Q21" i="43"/>
  <c r="R21" i="43"/>
  <c r="AE11" i="40"/>
  <c r="Y51" i="40"/>
  <c r="V51" i="40"/>
  <c r="V10" i="41"/>
  <c r="AE12" i="43"/>
  <c r="AB12" i="43"/>
  <c r="Y12" i="43"/>
  <c r="Y95" i="43"/>
  <c r="V12" i="43"/>
  <c r="T37" i="42"/>
  <c r="P44" i="27"/>
  <c r="N44" i="27"/>
  <c r="L44" i="27"/>
  <c r="AB20" i="32"/>
  <c r="Q43" i="27"/>
  <c r="Q41" i="27"/>
  <c r="Q40" i="27"/>
  <c r="Q39" i="27"/>
  <c r="Q38" i="27"/>
  <c r="Q37" i="27"/>
  <c r="Q36" i="27"/>
  <c r="Q34" i="27"/>
  <c r="Q33" i="27"/>
  <c r="Q32" i="27"/>
  <c r="Q30" i="27"/>
  <c r="Q29" i="27"/>
  <c r="Q28" i="27"/>
  <c r="Q27" i="27"/>
  <c r="Q26" i="27"/>
  <c r="Q25" i="27"/>
  <c r="Q24" i="27"/>
  <c r="Q23" i="27"/>
  <c r="Q22" i="27"/>
  <c r="Q20" i="27"/>
  <c r="Q19" i="27"/>
  <c r="Q18" i="27"/>
  <c r="Q15" i="27"/>
  <c r="Q13" i="27"/>
  <c r="O43" i="27"/>
  <c r="O41" i="27"/>
  <c r="O40" i="27"/>
  <c r="O39" i="27"/>
  <c r="O38" i="27"/>
  <c r="O37" i="27"/>
  <c r="O36" i="27"/>
  <c r="O34" i="27"/>
  <c r="O33" i="27"/>
  <c r="O32" i="27"/>
  <c r="O31" i="27"/>
  <c r="O30" i="27"/>
  <c r="O29" i="27"/>
  <c r="O28" i="27"/>
  <c r="O27" i="27"/>
  <c r="O26" i="27"/>
  <c r="O25" i="27"/>
  <c r="O24" i="27"/>
  <c r="O23" i="27"/>
  <c r="O22" i="27"/>
  <c r="O20" i="27"/>
  <c r="O19" i="27"/>
  <c r="O18" i="27"/>
  <c r="M43" i="27"/>
  <c r="M41" i="27"/>
  <c r="M40" i="27"/>
  <c r="M39" i="27"/>
  <c r="M38" i="27"/>
  <c r="M37" i="27"/>
  <c r="M36" i="27"/>
  <c r="M34" i="27"/>
  <c r="M33" i="27"/>
  <c r="M32" i="27"/>
  <c r="M30" i="27"/>
  <c r="M29" i="27"/>
  <c r="M28" i="27"/>
  <c r="M27" i="27"/>
  <c r="M26" i="27"/>
  <c r="M25" i="27"/>
  <c r="M24" i="27"/>
  <c r="M23" i="27"/>
  <c r="M22" i="27"/>
  <c r="M20" i="27"/>
  <c r="M19" i="27"/>
  <c r="M18" i="27"/>
  <c r="M13" i="27"/>
  <c r="K43" i="27"/>
  <c r="K41" i="27"/>
  <c r="K40" i="27"/>
  <c r="K39" i="27"/>
  <c r="K38" i="27"/>
  <c r="K37" i="27"/>
  <c r="K36" i="27"/>
  <c r="K34" i="27"/>
  <c r="K33" i="27"/>
  <c r="K32" i="27"/>
  <c r="K30" i="27"/>
  <c r="K29" i="27"/>
  <c r="K28" i="27"/>
  <c r="K27" i="27"/>
  <c r="K26" i="27"/>
  <c r="K25" i="27"/>
  <c r="K24" i="27"/>
  <c r="K23" i="27"/>
  <c r="K22" i="27"/>
  <c r="K20" i="27"/>
  <c r="K19" i="27"/>
  <c r="K18" i="27"/>
  <c r="K17" i="27"/>
  <c r="K15" i="27"/>
  <c r="T13" i="37"/>
  <c r="R35" i="32"/>
  <c r="AB10" i="8"/>
  <c r="R20" i="32"/>
  <c r="Q12" i="27"/>
  <c r="M12" i="27"/>
  <c r="K12" i="27"/>
  <c r="O12" i="27"/>
  <c r="Q11" i="27"/>
  <c r="M17" i="27"/>
  <c r="Q37" i="42"/>
  <c r="S14" i="34"/>
  <c r="S10" i="42"/>
  <c r="AE37" i="42"/>
  <c r="S10" i="39"/>
  <c r="R21" i="36"/>
  <c r="S10" i="36"/>
  <c r="S21" i="36"/>
  <c r="S28" i="34"/>
  <c r="Q54" i="33"/>
  <c r="E24" i="27"/>
  <c r="I24" i="27"/>
  <c r="S10" i="33"/>
  <c r="V54" i="33"/>
  <c r="S24" i="33"/>
  <c r="R10" i="32"/>
  <c r="V45" i="32"/>
  <c r="V50" i="31"/>
  <c r="Q50" i="31"/>
  <c r="E17" i="27"/>
  <c r="I18" i="27"/>
  <c r="S37" i="8"/>
  <c r="M11" i="27"/>
  <c r="O11" i="27"/>
  <c r="H69" i="27"/>
  <c r="S10" i="41"/>
  <c r="AB11" i="40"/>
  <c r="S12" i="43"/>
  <c r="S20" i="32"/>
  <c r="S10" i="35"/>
  <c r="S23" i="35"/>
  <c r="S22" i="43"/>
  <c r="S41" i="32"/>
  <c r="AB10" i="31"/>
  <c r="AB50" i="31"/>
  <c r="H67" i="27"/>
  <c r="K16" i="27"/>
  <c r="X86" i="9"/>
  <c r="AD86" i="9"/>
  <c r="AB86" i="9"/>
  <c r="AE86" i="9"/>
  <c r="Y86" i="9"/>
  <c r="AA86" i="9"/>
  <c r="AD75" i="9"/>
  <c r="U42" i="9"/>
  <c r="AB42" i="9"/>
  <c r="AA102" i="9"/>
  <c r="AE32" i="9"/>
  <c r="U10" i="9"/>
  <c r="U40" i="9"/>
  <c r="V114" i="9"/>
  <c r="AA42" i="9"/>
  <c r="AD32" i="9"/>
  <c r="W116" i="9"/>
  <c r="Y10" i="9"/>
  <c r="U31" i="9"/>
  <c r="X32" i="9"/>
  <c r="X40" i="9"/>
  <c r="X50" i="9"/>
  <c r="X75" i="9"/>
  <c r="X98" i="9"/>
  <c r="X102" i="9"/>
  <c r="AA40" i="9"/>
  <c r="AA50" i="9"/>
  <c r="AA75" i="9"/>
  <c r="AA98" i="9"/>
  <c r="AD40" i="9"/>
  <c r="AE42" i="9"/>
  <c r="AD50" i="9"/>
  <c r="AD98" i="9"/>
  <c r="AD102" i="9"/>
  <c r="AE114" i="9"/>
  <c r="X10" i="9"/>
  <c r="AC116" i="9"/>
  <c r="V10" i="9"/>
  <c r="AA10" i="9"/>
  <c r="AB10" i="9"/>
  <c r="U39" i="9"/>
  <c r="Y42" i="9"/>
  <c r="X42" i="9"/>
  <c r="X114" i="9"/>
  <c r="Y114" i="9"/>
  <c r="AA32" i="9"/>
  <c r="AB32" i="9"/>
  <c r="AA114" i="9"/>
  <c r="AB114" i="9"/>
  <c r="AE10" i="9"/>
  <c r="AE116" i="9"/>
  <c r="Y32" i="9"/>
  <c r="AD42" i="9"/>
  <c r="AD10" i="9"/>
  <c r="Z116" i="9"/>
  <c r="AD114" i="9"/>
  <c r="V32" i="9"/>
  <c r="S32" i="9"/>
  <c r="S10" i="9"/>
  <c r="AA11" i="40"/>
  <c r="R14" i="40"/>
  <c r="R11" i="40"/>
  <c r="AE22" i="40"/>
  <c r="AD22" i="40"/>
  <c r="X22" i="40"/>
  <c r="X55" i="40"/>
  <c r="Y22" i="40"/>
  <c r="AC55" i="40"/>
  <c r="R22" i="40"/>
  <c r="V11" i="40"/>
  <c r="AB51" i="40"/>
  <c r="AE51" i="40"/>
  <c r="R51" i="40"/>
  <c r="R53" i="40"/>
  <c r="V22" i="40"/>
  <c r="AD11" i="40"/>
  <c r="Z55" i="40"/>
  <c r="Y11" i="40"/>
  <c r="W55" i="40"/>
  <c r="X17" i="32"/>
  <c r="X29" i="32"/>
  <c r="V55" i="40"/>
  <c r="Q31" i="34"/>
  <c r="C25" i="27"/>
  <c r="X10" i="34"/>
  <c r="X31" i="34"/>
  <c r="U31" i="34"/>
  <c r="AA31" i="34"/>
  <c r="AB10" i="34"/>
  <c r="AB31" i="34"/>
  <c r="Z31" i="34"/>
  <c r="E25" i="27"/>
  <c r="S25" i="27"/>
  <c r="S10" i="34"/>
  <c r="S31" i="34"/>
  <c r="I25" i="27"/>
  <c r="Q55" i="40"/>
  <c r="M31" i="27"/>
  <c r="Q31" i="27"/>
  <c r="K31" i="27"/>
  <c r="H70" i="27"/>
  <c r="H68" i="27"/>
  <c r="Q17" i="27"/>
  <c r="O17" i="27"/>
  <c r="O16" i="27"/>
  <c r="H44" i="27"/>
  <c r="H75" i="27"/>
  <c r="H60" i="27"/>
  <c r="H61" i="27"/>
  <c r="M16" i="27"/>
  <c r="Q16" i="27"/>
  <c r="H62" i="27"/>
  <c r="H63" i="27"/>
  <c r="H71" i="27"/>
  <c r="H66" i="27"/>
  <c r="H74" i="27"/>
  <c r="H72" i="27"/>
  <c r="H64" i="27"/>
  <c r="H73" i="27"/>
  <c r="H65" i="27"/>
  <c r="H59" i="27"/>
  <c r="O13" i="27"/>
  <c r="K13" i="27"/>
  <c r="H58" i="27"/>
  <c r="T95" i="43"/>
  <c r="AB58" i="43"/>
  <c r="S58" i="43"/>
  <c r="AD95" i="43"/>
  <c r="Q83" i="43"/>
  <c r="Q95" i="43"/>
  <c r="AA12" i="43"/>
  <c r="AA95" i="43"/>
  <c r="S95" i="43"/>
  <c r="V95" i="43"/>
  <c r="AB95" i="43"/>
  <c r="AE95" i="43"/>
  <c r="U12" i="43"/>
  <c r="U35" i="43"/>
  <c r="X12" i="43"/>
  <c r="X35" i="43"/>
  <c r="X95" i="43"/>
  <c r="W95" i="43"/>
  <c r="Z95" i="43"/>
  <c r="AC95" i="43"/>
  <c r="U58" i="43"/>
  <c r="AC37" i="42"/>
  <c r="U30" i="42"/>
  <c r="AD30" i="42"/>
  <c r="AD37" i="42"/>
  <c r="X30" i="42"/>
  <c r="X37" i="42"/>
  <c r="S17" i="42"/>
  <c r="S37" i="42"/>
  <c r="E39" i="27"/>
  <c r="I39" i="27"/>
  <c r="AA37" i="42"/>
  <c r="U37" i="42"/>
  <c r="AD30" i="41"/>
  <c r="S16" i="41"/>
  <c r="S30" i="41"/>
  <c r="Z30" i="41"/>
  <c r="V30" i="41"/>
  <c r="R16" i="41"/>
  <c r="R30" i="41"/>
  <c r="AC30" i="41"/>
  <c r="S38" i="27"/>
  <c r="AE55" i="40"/>
  <c r="S51" i="40"/>
  <c r="Y55" i="40"/>
  <c r="U55" i="40"/>
  <c r="E34" i="27"/>
  <c r="I35" i="27"/>
  <c r="AB55" i="40"/>
  <c r="S22" i="40"/>
  <c r="AA22" i="40"/>
  <c r="AA55" i="40"/>
  <c r="T55" i="40"/>
  <c r="AD55" i="40"/>
  <c r="R55" i="40"/>
  <c r="S11" i="40"/>
  <c r="S34" i="27"/>
  <c r="AE51" i="39"/>
  <c r="Y51" i="39"/>
  <c r="R25" i="39"/>
  <c r="V55" i="39"/>
  <c r="AB55" i="39"/>
  <c r="V20" i="39"/>
  <c r="V58" i="39"/>
  <c r="R51" i="39"/>
  <c r="AE10" i="39"/>
  <c r="AD33" i="39"/>
  <c r="Y20" i="39"/>
  <c r="R33" i="39"/>
  <c r="AA33" i="39"/>
  <c r="AD17" i="39"/>
  <c r="AE55" i="39"/>
  <c r="AA10" i="39"/>
  <c r="AD25" i="39"/>
  <c r="Z58" i="39"/>
  <c r="X25" i="39"/>
  <c r="U25" i="39"/>
  <c r="AA45" i="39"/>
  <c r="AA51" i="39"/>
  <c r="U17" i="39"/>
  <c r="AB20" i="39"/>
  <c r="AA25" i="39"/>
  <c r="AD10" i="39"/>
  <c r="AA17" i="39"/>
  <c r="W58" i="39"/>
  <c r="R55" i="39"/>
  <c r="U10" i="39"/>
  <c r="U33" i="39"/>
  <c r="S32" i="27"/>
  <c r="I32" i="27"/>
  <c r="I33" i="27"/>
  <c r="Y10" i="39"/>
  <c r="X10" i="39"/>
  <c r="AC58" i="39"/>
  <c r="S55" i="39"/>
  <c r="X55" i="39"/>
  <c r="R56" i="39"/>
  <c r="AD55" i="39"/>
  <c r="R57" i="39"/>
  <c r="AD13" i="38"/>
  <c r="U13" i="38"/>
  <c r="AA13" i="38"/>
  <c r="X13" i="38"/>
  <c r="U19" i="38"/>
  <c r="R10" i="38"/>
  <c r="AD10" i="38"/>
  <c r="R19" i="38"/>
  <c r="U12" i="38"/>
  <c r="U22" i="38"/>
  <c r="W22" i="38"/>
  <c r="AD12" i="38"/>
  <c r="Z22" i="38"/>
  <c r="X12" i="38"/>
  <c r="X22" i="38"/>
  <c r="T22" i="38"/>
  <c r="AA12" i="38"/>
  <c r="AE10" i="38"/>
  <c r="AE22" i="38"/>
  <c r="R12" i="38"/>
  <c r="AC22" i="38"/>
  <c r="AD22" i="38"/>
  <c r="E30" i="27"/>
  <c r="I30" i="27"/>
  <c r="AB10" i="38"/>
  <c r="AB22" i="38"/>
  <c r="Y10" i="38"/>
  <c r="Y22" i="38"/>
  <c r="V10" i="38"/>
  <c r="S30" i="27"/>
  <c r="I31" i="27"/>
  <c r="AD31" i="34"/>
  <c r="R10" i="34"/>
  <c r="R31" i="34"/>
  <c r="S27" i="33"/>
  <c r="U54" i="33"/>
  <c r="X54" i="33"/>
  <c r="AD54" i="33"/>
  <c r="S54" i="33"/>
  <c r="AA54" i="33"/>
  <c r="R10" i="33"/>
  <c r="R54" i="33"/>
  <c r="S24" i="27"/>
  <c r="S35" i="32"/>
  <c r="S33" i="32"/>
  <c r="R22" i="32"/>
  <c r="R17" i="32"/>
  <c r="X45" i="32"/>
  <c r="Y50" i="31"/>
  <c r="S38" i="31"/>
  <c r="T50" i="31"/>
  <c r="R28" i="31"/>
  <c r="U28" i="31"/>
  <c r="S10" i="31"/>
  <c r="S50" i="31"/>
  <c r="R21" i="31"/>
  <c r="U50" i="31"/>
  <c r="Z50" i="31"/>
  <c r="S17" i="27"/>
  <c r="I17" i="27"/>
  <c r="Y116" i="9"/>
  <c r="S86" i="9"/>
  <c r="U32" i="9"/>
  <c r="S114" i="9"/>
  <c r="U86" i="9"/>
  <c r="U116" i="9"/>
  <c r="AB116" i="9"/>
  <c r="S42" i="9"/>
  <c r="S116" i="9"/>
  <c r="X116" i="9"/>
  <c r="Q116" i="9"/>
  <c r="E16" i="27"/>
  <c r="S16" i="27"/>
  <c r="V116" i="9"/>
  <c r="AA116" i="9"/>
  <c r="AD116" i="9"/>
  <c r="U39" i="8"/>
  <c r="S26" i="8"/>
  <c r="AA26" i="8"/>
  <c r="AB39" i="8"/>
  <c r="AA39" i="8"/>
  <c r="V10" i="8"/>
  <c r="V39" i="8"/>
  <c r="T39" i="8"/>
  <c r="AE10" i="8"/>
  <c r="AE39" i="8"/>
  <c r="T65" i="7"/>
  <c r="AD58" i="7"/>
  <c r="AA58" i="7"/>
  <c r="AA30" i="7"/>
  <c r="AA65" i="7"/>
  <c r="Q65" i="7"/>
  <c r="E11" i="27"/>
  <c r="U58" i="7"/>
  <c r="U30" i="7"/>
  <c r="S10" i="7"/>
  <c r="AD30" i="7"/>
  <c r="AD65" i="7"/>
  <c r="AB22" i="7"/>
  <c r="R63" i="7"/>
  <c r="X18" i="7"/>
  <c r="X22" i="7"/>
  <c r="Y63" i="7"/>
  <c r="R13" i="7"/>
  <c r="R22" i="7"/>
  <c r="AC65" i="7"/>
  <c r="Z65" i="7"/>
  <c r="S63" i="7"/>
  <c r="R24" i="7"/>
  <c r="AE13" i="7"/>
  <c r="Y13" i="7"/>
  <c r="R20" i="7"/>
  <c r="AE22" i="7"/>
  <c r="R58" i="7"/>
  <c r="AB10" i="7"/>
  <c r="AB65" i="7"/>
  <c r="R30" i="7"/>
  <c r="X65" i="7"/>
  <c r="V10" i="7"/>
  <c r="W65" i="7"/>
  <c r="I12" i="27"/>
  <c r="I11" i="27"/>
  <c r="S11" i="27"/>
  <c r="R83" i="43"/>
  <c r="R95" i="43"/>
  <c r="U95" i="43"/>
  <c r="E40" i="27"/>
  <c r="C40" i="27"/>
  <c r="S39" i="27"/>
  <c r="S55" i="40"/>
  <c r="I34" i="27"/>
  <c r="I36" i="27"/>
  <c r="I37" i="27"/>
  <c r="AD58" i="39"/>
  <c r="AE58" i="39"/>
  <c r="Y58" i="39"/>
  <c r="S20" i="39"/>
  <c r="S58" i="39"/>
  <c r="AA58" i="39"/>
  <c r="X58" i="39"/>
  <c r="U58" i="39"/>
  <c r="AB58" i="39"/>
  <c r="R58" i="39"/>
  <c r="R22" i="38"/>
  <c r="AA22" i="38"/>
  <c r="S10" i="38"/>
  <c r="S22" i="38"/>
  <c r="V22" i="38"/>
  <c r="R45" i="32"/>
  <c r="R50" i="31"/>
  <c r="I16" i="27"/>
  <c r="U65" i="7"/>
  <c r="S13" i="7"/>
  <c r="S22" i="7"/>
  <c r="AE65" i="7"/>
  <c r="R65" i="7"/>
  <c r="V65" i="7"/>
  <c r="Y65" i="7"/>
  <c r="I42" i="27"/>
  <c r="I41" i="27"/>
  <c r="I40" i="27"/>
  <c r="S40" i="27"/>
  <c r="I43" i="27"/>
  <c r="S65" i="7"/>
  <c r="Y10" i="37"/>
  <c r="Y13" i="37"/>
  <c r="Q10" i="37"/>
  <c r="Q13" i="37"/>
  <c r="W13" i="37"/>
  <c r="X10" i="37"/>
  <c r="X13" i="37"/>
  <c r="AA45" i="32"/>
  <c r="AB10" i="32"/>
  <c r="AE10" i="32"/>
  <c r="AE45" i="32"/>
  <c r="AC45" i="32"/>
  <c r="I19" i="27"/>
  <c r="S19" i="27"/>
  <c r="I22" i="27"/>
  <c r="I23" i="27"/>
  <c r="I20" i="27"/>
  <c r="I21" i="27"/>
  <c r="Y10" i="8"/>
  <c r="X19" i="8"/>
  <c r="X39" i="8"/>
  <c r="S10" i="37"/>
  <c r="S13" i="37"/>
  <c r="E29" i="27"/>
  <c r="C29" i="27"/>
  <c r="S10" i="32"/>
  <c r="S45" i="32"/>
  <c r="AB45" i="32"/>
  <c r="S10" i="8"/>
  <c r="S39" i="8"/>
  <c r="Y39" i="8"/>
  <c r="C11" i="27"/>
  <c r="C44" i="27"/>
  <c r="I29" i="27"/>
  <c r="S29" i="27"/>
  <c r="S13" i="27"/>
  <c r="I14" i="27"/>
  <c r="I13" i="27"/>
  <c r="I15" i="27"/>
  <c r="E44" i="27"/>
  <c r="F28" i="27"/>
  <c r="F11" i="27"/>
  <c r="K44" i="27"/>
  <c r="F17" i="27"/>
  <c r="F18" i="27"/>
  <c r="F24" i="27"/>
  <c r="O44" i="27"/>
  <c r="M44" i="27"/>
  <c r="F43" i="27"/>
  <c r="F19" i="27"/>
  <c r="F32" i="27"/>
  <c r="F29" i="27"/>
  <c r="F38" i="27"/>
  <c r="I44" i="27"/>
  <c r="F26" i="27"/>
  <c r="F16" i="27"/>
  <c r="F22" i="27"/>
  <c r="F40" i="27"/>
  <c r="F41" i="27"/>
  <c r="F42" i="27"/>
  <c r="F34" i="27"/>
  <c r="F20" i="27"/>
  <c r="F23" i="27"/>
  <c r="F39" i="27"/>
  <c r="F25" i="27"/>
  <c r="Q44" i="27"/>
  <c r="F30" i="27"/>
  <c r="P64" i="27"/>
  <c r="J62" i="27"/>
  <c r="N68" i="27"/>
  <c r="N65" i="27"/>
  <c r="N67" i="27"/>
  <c r="L61" i="27"/>
  <c r="N62" i="27"/>
  <c r="J75" i="27"/>
  <c r="N66" i="27"/>
  <c r="P72" i="27"/>
  <c r="N64" i="27"/>
  <c r="P68" i="27"/>
  <c r="L68" i="27"/>
  <c r="P71" i="27"/>
  <c r="N71" i="27"/>
  <c r="P66" i="27"/>
  <c r="J61" i="27"/>
  <c r="P74" i="27"/>
  <c r="J74" i="27"/>
  <c r="J59" i="27"/>
  <c r="N70" i="27"/>
  <c r="L73" i="27"/>
  <c r="J63" i="27"/>
  <c r="L62" i="27"/>
  <c r="N73" i="27"/>
  <c r="N63" i="27"/>
  <c r="P73" i="27"/>
  <c r="P60" i="27"/>
  <c r="J66" i="27"/>
  <c r="J65" i="27"/>
  <c r="N72" i="27"/>
  <c r="J64" i="27"/>
  <c r="L59" i="27"/>
  <c r="J58" i="27"/>
  <c r="N75" i="27"/>
  <c r="J73" i="27"/>
  <c r="L69" i="27"/>
  <c r="L71" i="27"/>
  <c r="N69" i="27"/>
  <c r="P62" i="27"/>
  <c r="P67" i="27"/>
  <c r="L64" i="27"/>
  <c r="J71" i="27"/>
  <c r="L67" i="27"/>
  <c r="P75" i="27"/>
  <c r="P65" i="27"/>
  <c r="N61" i="27"/>
  <c r="L63" i="27"/>
  <c r="J72" i="27"/>
  <c r="L66" i="27"/>
  <c r="P63" i="27"/>
  <c r="L72" i="27"/>
  <c r="L75" i="27"/>
  <c r="N58" i="27"/>
  <c r="P70" i="27"/>
  <c r="P69" i="27"/>
  <c r="P61" i="27"/>
  <c r="J68" i="27"/>
  <c r="L60" i="27"/>
  <c r="P59" i="27"/>
  <c r="J69" i="27"/>
  <c r="L70" i="27"/>
  <c r="J60" i="27"/>
  <c r="N60" i="27"/>
  <c r="L65" i="27"/>
  <c r="J67" i="27"/>
  <c r="N74" i="27"/>
  <c r="L74" i="27"/>
  <c r="N59" i="27"/>
  <c r="L58" i="27"/>
  <c r="L76" i="27" s="1"/>
  <c r="J70" i="27"/>
  <c r="P58" i="27"/>
  <c r="P76" i="27" s="1"/>
  <c r="F13" i="27"/>
  <c r="F44" i="27"/>
  <c r="H76" i="27"/>
  <c r="I60" i="27" s="1"/>
  <c r="J76" i="27" l="1"/>
  <c r="K64" i="27" s="1"/>
  <c r="N76" i="27"/>
  <c r="I75" i="27"/>
  <c r="I69" i="27"/>
  <c r="I67" i="27"/>
  <c r="I65" i="27"/>
  <c r="M70" i="27"/>
  <c r="I73" i="27"/>
  <c r="I61" i="27"/>
  <c r="I59" i="27"/>
  <c r="M61" i="27"/>
  <c r="M71" i="27"/>
  <c r="M72" i="27"/>
  <c r="M73" i="27"/>
  <c r="K65" i="27"/>
  <c r="K69" i="27"/>
  <c r="I71" i="27"/>
  <c r="I63" i="27"/>
  <c r="M74" i="27"/>
  <c r="O60" i="27"/>
  <c r="Q59" i="27"/>
  <c r="Q72" i="27"/>
  <c r="Q66" i="27"/>
  <c r="Q73" i="27"/>
  <c r="Q75" i="27"/>
  <c r="Q62" i="27"/>
  <c r="Q63" i="27"/>
  <c r="Q61" i="27"/>
  <c r="Q65" i="27"/>
  <c r="Q67" i="27"/>
  <c r="Q71" i="27"/>
  <c r="Q69" i="27"/>
  <c r="Q70" i="27"/>
  <c r="Q64" i="27"/>
  <c r="Q60" i="27"/>
  <c r="Q74" i="27"/>
  <c r="Q68" i="27"/>
  <c r="Q58" i="27"/>
  <c r="O66" i="27"/>
  <c r="O64" i="27"/>
  <c r="O61" i="27"/>
  <c r="O73" i="27"/>
  <c r="O63" i="27"/>
  <c r="O58" i="27"/>
  <c r="O70" i="27"/>
  <c r="O75" i="27"/>
  <c r="O59" i="27"/>
  <c r="O71" i="27"/>
  <c r="O74" i="27"/>
  <c r="O65" i="27"/>
  <c r="O62" i="27"/>
  <c r="O68" i="27"/>
  <c r="O69" i="27"/>
  <c r="O72" i="27"/>
  <c r="O67" i="27"/>
  <c r="M58" i="27"/>
  <c r="K72" i="27"/>
  <c r="M65" i="27"/>
  <c r="M69" i="27"/>
  <c r="M62" i="27"/>
  <c r="M68" i="27"/>
  <c r="K70" i="27"/>
  <c r="I74" i="27"/>
  <c r="I70" i="27"/>
  <c r="I66" i="27"/>
  <c r="I62" i="27"/>
  <c r="I58" i="27"/>
  <c r="M67" i="27"/>
  <c r="M66" i="27"/>
  <c r="M59" i="27"/>
  <c r="M64" i="27"/>
  <c r="M60" i="27"/>
  <c r="M63" i="27"/>
  <c r="M75" i="27"/>
  <c r="I72" i="27"/>
  <c r="I68" i="27"/>
  <c r="I64" i="27"/>
  <c r="K63" i="27" l="1"/>
  <c r="K60" i="27"/>
  <c r="K58" i="27"/>
  <c r="K67" i="27"/>
  <c r="K75" i="27"/>
  <c r="K68" i="27"/>
  <c r="K59" i="27"/>
  <c r="K71" i="27"/>
  <c r="K73" i="27"/>
  <c r="K66" i="27"/>
  <c r="K62" i="27"/>
  <c r="K74" i="27"/>
  <c r="K61" i="27"/>
  <c r="Q76" i="27"/>
  <c r="K76" i="27"/>
  <c r="M76" i="27"/>
  <c r="O76" i="27"/>
  <c r="I76" i="27"/>
</calcChain>
</file>

<file path=xl/comments1.xml><?xml version="1.0" encoding="utf-8"?>
<comments xmlns="http://schemas.openxmlformats.org/spreadsheetml/2006/main">
  <authors>
    <author>NATALIA DIAZ JURADO</author>
  </authors>
  <commentList>
    <comment ref="W58" authorId="0">
      <text>
        <r>
          <rPr>
            <b/>
            <sz val="16"/>
            <color indexed="81"/>
            <rFont val="Tahoma"/>
            <family val="2"/>
          </rPr>
          <t>NATALIA DIAZ JURADO:</t>
        </r>
        <r>
          <rPr>
            <sz val="16"/>
            <color indexed="81"/>
            <rFont val="Tahoma"/>
            <family val="2"/>
          </rPr>
          <t xml:space="preserve">
estaba en 500 mll se rebajo por que en servicios dicen que la renta no llega a eso</t>
        </r>
      </text>
    </comment>
  </commentList>
</comments>
</file>

<file path=xl/sharedStrings.xml><?xml version="1.0" encoding="utf-8"?>
<sst xmlns="http://schemas.openxmlformats.org/spreadsheetml/2006/main" count="2240" uniqueCount="1286">
  <si>
    <t>MUNICIPIO DE MANIZALES - PLAN DE DESARROLLO</t>
  </si>
  <si>
    <t>PLAN PLURIANUAL DE INVERSIONES  2016</t>
  </si>
  <si>
    <t>GOBIERNO EN LA CALLE.</t>
  </si>
  <si>
    <t>RESUMEN POR PLAN DE DESARROLLO</t>
  </si>
  <si>
    <t>LINEA ESTRATEGICA</t>
  </si>
  <si>
    <t>PRESUPUESTO POR LINEA ESTRATEGICA VIGENCIA 2016</t>
  </si>
  <si>
    <t>PROPOSITO</t>
  </si>
  <si>
    <t>PRESUPUESTO POR PROPOSITO  VIGENCIA 2016</t>
  </si>
  <si>
    <t>PORCENTAJE DEL PLAN POR PROPOSITO
%</t>
  </si>
  <si>
    <t>SECRETARIAS APORTANTES</t>
  </si>
  <si>
    <t>VALOR DEL APORTE POR SECRETARIA APORTANTE</t>
  </si>
  <si>
    <t>PORCENTAJE DEL APORTE POR SECRETARIA 
%</t>
  </si>
  <si>
    <t>SGP</t>
  </si>
  <si>
    <t>FONDOS ESPECIALES</t>
  </si>
  <si>
    <t xml:space="preserve">FONDOS COMUNES </t>
  </si>
  <si>
    <t>OTRAS FUENTES</t>
  </si>
  <si>
    <t>VALOR POR SECRETARIA</t>
  </si>
  <si>
    <t>%</t>
  </si>
  <si>
    <t>DESARROLLO SOCIAL</t>
  </si>
  <si>
    <t>EDUCACIÓN</t>
  </si>
  <si>
    <t>Secretaria de Educacion</t>
  </si>
  <si>
    <t>Secretaria de Obras Publicas</t>
  </si>
  <si>
    <t>CULTURA</t>
  </si>
  <si>
    <t>ICT</t>
  </si>
  <si>
    <t>Divulgacion y Prensa</t>
  </si>
  <si>
    <t>SALUD</t>
  </si>
  <si>
    <t>Secretaria de Salud Publica</t>
  </si>
  <si>
    <t>DEPORTE</t>
  </si>
  <si>
    <t>Secretaria del Deporte</t>
  </si>
  <si>
    <t>DESARROLLO COMUNITARIO</t>
  </si>
  <si>
    <t>Secretaria de Dllo Social</t>
  </si>
  <si>
    <t>Secretaria TIC</t>
  </si>
  <si>
    <t>Mujer</t>
  </si>
  <si>
    <t>Juventud</t>
  </si>
  <si>
    <t>CONVIVIENCIA Y SEGURIDAD CIUDADANA</t>
  </si>
  <si>
    <t>Secretaria de Gobierno</t>
  </si>
  <si>
    <t>DESARROLLO ECONOMICO</t>
  </si>
  <si>
    <t>INNOVACION PRODUCTIVIDAD Y COMPETITIVIDAD SOSTENIBLE</t>
  </si>
  <si>
    <t>TURISMO</t>
  </si>
  <si>
    <t>DESARROLLO RURAL</t>
  </si>
  <si>
    <t>Desarrollo Rural</t>
  </si>
  <si>
    <t>DESARROLLO DEL HABITAT</t>
  </si>
  <si>
    <t>VIVIENDA</t>
  </si>
  <si>
    <t xml:space="preserve">AGUA POTABLE Y SANEAMIENTO BASICO </t>
  </si>
  <si>
    <t>Sec de Medio Ambiente</t>
  </si>
  <si>
    <t xml:space="preserve">MOVILIDAD E INFRAESTRUCTURA VIAL </t>
  </si>
  <si>
    <t>Sec de Transito y Transporte</t>
  </si>
  <si>
    <t xml:space="preserve">GESTION DEL RIESGO </t>
  </si>
  <si>
    <t>UGR</t>
  </si>
  <si>
    <t>MEDIO AMBIENTE</t>
  </si>
  <si>
    <t xml:space="preserve">PLANIFICACION DEL TERRITORIO </t>
  </si>
  <si>
    <t>Sec de Planeacion</t>
  </si>
  <si>
    <t>DESARROLLO INSTITUCIONAL</t>
  </si>
  <si>
    <t>BUEN GOBIERNO</t>
  </si>
  <si>
    <t>Sec de Serv Admitivos</t>
  </si>
  <si>
    <t>Secretaria de Hacienda</t>
  </si>
  <si>
    <t xml:space="preserve">TOTAL </t>
  </si>
  <si>
    <t>TOTAL</t>
  </si>
  <si>
    <t>RESUMEN POR SECRETARIA</t>
  </si>
  <si>
    <t>SECRETARIA</t>
  </si>
  <si>
    <t>PRESUPUESTO POR SECRETARIA</t>
  </si>
  <si>
    <t>PORCENTAJE POR SECRETARIA 
%</t>
  </si>
  <si>
    <t>LINEA ESTRATEGICA:</t>
  </si>
  <si>
    <t>SOCIAL</t>
  </si>
  <si>
    <t>PROPOSITO 1:</t>
  </si>
  <si>
    <t>EDUCACION -  MEJORAR EL ACCESO Y LA CALIDAD DE LA EDUCACION EN TODOS LOS NIVELES</t>
  </si>
  <si>
    <t>PROGRAMA</t>
  </si>
  <si>
    <t>SUBPROGRAMA</t>
  </si>
  <si>
    <t>COD</t>
  </si>
  <si>
    <t>NOMBRE DEL PROYECTO</t>
  </si>
  <si>
    <t>SUBACTIVIDADES</t>
  </si>
  <si>
    <t>COD META</t>
  </si>
  <si>
    <t>METAS</t>
  </si>
  <si>
    <t>N1</t>
  </si>
  <si>
    <t>N2</t>
  </si>
  <si>
    <t>N3</t>
  </si>
  <si>
    <t>N4</t>
  </si>
  <si>
    <t>N5</t>
  </si>
  <si>
    <t>N6</t>
  </si>
  <si>
    <t>N7</t>
  </si>
  <si>
    <t>TOTAL SUBACTIVIDAD</t>
  </si>
  <si>
    <t>TOTAL PROYECTO VIGENCIA 2016</t>
  </si>
  <si>
    <t>TOTAL SUBPROGRAMA VIGENCIA 2016</t>
  </si>
  <si>
    <t>TOTAL PROGRAMA VIGENCIA 2016</t>
  </si>
  <si>
    <t>TOTAL SGP SUBPROGRAMA</t>
  </si>
  <si>
    <t>TOTAL SGP PROGRAMA</t>
  </si>
  <si>
    <t>TOTAL F.E SUBPROGRAMA</t>
  </si>
  <si>
    <t>TOTAL F.E PROGRAMA</t>
  </si>
  <si>
    <t>FONDOS COMUNES</t>
  </si>
  <si>
    <t>TOTAL F.C SUBPROGRAMA</t>
  </si>
  <si>
    <t>TOTAL F.C PROGRAMA</t>
  </si>
  <si>
    <t>NACION Y OTROS</t>
  </si>
  <si>
    <t>TOTAL N Y O  SUBPROGRAMA</t>
  </si>
  <si>
    <t>TOTAL N Y O  PROGRAMA</t>
  </si>
  <si>
    <t xml:space="preserve">1- EDUCACIÓN INICIAL DE CALIDAD DE CERO A SIEMPRE </t>
  </si>
  <si>
    <t xml:space="preserve">1- ACCESO Y PERMANENCIA EN EL MARCO DE UNA ATENCIÓN INTEGRAL A NIÑOS Y NIÑAS DE CERO A CINCO AÑOS EN PROCESOS DE FORMACIÓN </t>
  </si>
  <si>
    <t>AMPLIACIÓN Y SOSTENIBILIDAD DE LA COBERTURA Y LA CALIDAD EDUCATIVA EN LA ATENCION INTEGRAL A LA PRIMERA INFANCIA  (SE FUSIONARON LOS ANTERIORES 39-191)</t>
  </si>
  <si>
    <t>REALIZACION  TALLERES DE CAPACITACION A DOCENTES, ASISTENCIA TECNICA INSTITUCIONES, FERIA INFANTI, MES DEL NIÑO, SEGUMIENTO A LOS CENTROS DE DESARROLLO INFANTIL CDI</t>
  </si>
  <si>
    <t>EDU01</t>
  </si>
  <si>
    <t xml:space="preserve">ATENDER INTEGRALMENTE EN SALUD, NUTRICION, EDUCACION Y PROTECCION SOCIAL AL 100% DE LOS NIÑOS Y NIÑAS VINCULADOS EN EL PROGRAMA DE CERO A SIEMPRE
FORMAR A 300 AGENTES EDUCATIVOS DE INSTITUCIONES EDUCATIVAS OFICIALES Y PRIVADAS QUE ATIENDEN POBLACION INFANTIL BAJO ENFOQUE DE ATENCION INTEGRAL </t>
  </si>
  <si>
    <t xml:space="preserve">CONTINUACION CONSTRUCCION DEL CENTRO DE DESARROLLO INFANTIL CDI DEL BARRIO VILLA HERMOSA </t>
  </si>
  <si>
    <t>EDU02</t>
  </si>
  <si>
    <t xml:space="preserve">REALIZAR MANTENIMIENTO A 9 ESTABLECIMIENTOS EDUCATIVOS OFICIALES </t>
  </si>
  <si>
    <t xml:space="preserve">2- MEJORAMIENTO DE LA CALIDAD DE LA EDUCACIÓN BÁSICA Y MEDIA </t>
  </si>
  <si>
    <t xml:space="preserve">1- ESTRATEGIAS DE FORMACIÓN HUMANIZANTE EN PRINCIPIOS Y VALORES </t>
  </si>
  <si>
    <t xml:space="preserve"> FORTALECIMIENTO DE LA EDUCACION RURAL EN EL MUNICIPIO DE MANIZALES</t>
  </si>
  <si>
    <t>SUSCRIPCION  CONVENIO DE ASOCIACION PARA  FORTALECIMIENTO ESCUELA NUEVA</t>
  </si>
  <si>
    <t>EDU04</t>
  </si>
  <si>
    <t xml:space="preserve">REESSTABLECER  EL MODELO ESCUELA NUEVA EN 14 ESTABLECIMIENTOS EDUCATIVOS RURALES </t>
  </si>
  <si>
    <t>MEJORAMIENTO DEL MODELO ESCUELA ACTIVA URBANA EN LOS ESTABLECIMIENTOS EDUCATIVOS DEL MUNICIPIO DE MANIZALES</t>
  </si>
  <si>
    <t xml:space="preserve">SUSCRIPCION  CONVENIO DE ASOCIACION PARA  FORTALECIMIENTO MODELO PEDAGOGICO ESCUELA ACTIVA URBANA </t>
  </si>
  <si>
    <t>EDU06</t>
  </si>
  <si>
    <t xml:space="preserve">MEJORAR LA CALIDAD Y EFICIENCIA DE LA EDUCACION BASICA Y MEDIA MEDIANTE LA REPLICA DEL PROYECTO ESCUELA ACTIVA URBANA EN 11 ESTABLECIMIENTOS EDUCATIVOS OFICIALES </t>
  </si>
  <si>
    <t>APLICACIÓN DE LA METODOLOGIA PEQUEÑOS CIENTIFICOS EN LAS INSTITUCIONES EDUCATIVAS DEL MUNICIPIO DE MANIZALES</t>
  </si>
  <si>
    <t xml:space="preserve">PRACTICAS  PEDAGOGICAS,CIENTIFICAS  INVESTIGATIVAS DE ALTO NIVEL TECNOLOGICO EN LA TECNOACADEMIA. DESPLAZAMIENTO  DE ESTUDIANTES DE DIFERENTES INSTITUCIONES A ESTE CENTRO </t>
  </si>
  <si>
    <t>EDU07</t>
  </si>
  <si>
    <t xml:space="preserve">MANTENER LA METODOLOGIA DE PEQUEÑOS CIENTIFICOS EN 18 ESTABLECIMIENTOS EDUCATIVOS DESDE SU CONTEXTO </t>
  </si>
  <si>
    <t xml:space="preserve">FORTALECIMIENTO DEL COMPORTAMIENTO LECTOR DE LAS INSTITUCIONES EDUCATIVAS OFICIALES DEL MUNICIPIO DE MANIZALES </t>
  </si>
  <si>
    <t xml:space="preserve">Realiar talleres de formación dirigidos a los docentes mediadores, Promover encuentros, conversatorios, seminarios que permitan intercambiar experiencias y aprender de otros, Orientar, asesorar y acompañar a los docentes mediadores de lectura y escritura en los establecimientos educativos.), Acompañamiento in situ y seguimiento. Fondo para la producción editorial, formación </t>
  </si>
  <si>
    <t>EDU08</t>
  </si>
  <si>
    <t xml:space="preserve">Fortalecer competencias comunicativa, lectoras, escritoras en los 35 establecimientos educativos con talleres literarios y dotación de bibliotecas escolares    </t>
  </si>
  <si>
    <t>DESARROLLO DE COMPETENCIAS CIUDADANAS EN LOS ESTABLECIMIENTOS EDUCATIVOS OFICIALES DEL MUNICIPIO DE MANIZALES</t>
  </si>
  <si>
    <t xml:space="preserve">TALLERES PARA ESCUELAS FAMILIARES </t>
  </si>
  <si>
    <t>EDU11</t>
  </si>
  <si>
    <t>FORTALECER LAS COMPETENCIAS CIUDADANAS EN EL 100% DE LOS ESTABLECIMIENTOS EDUCATIVOS OFICIALES</t>
  </si>
  <si>
    <t>2- FORTALECIMIENTO DE LA FORMACIÓN Y EL BIENESTAR SOCIAL DEL TALENTO HUMANO</t>
  </si>
  <si>
    <t>SERVICIO DE FORMACION, CUALIFICACION  Y BIENESTAR SOCIAL A LOS DOCENTES Y PERSONAL ADMINISTRATIVO DE LAS INTITUCIONES EDUCATIVAS OFICIALES DEL MUNICIPIO DE MANIZALES</t>
  </si>
  <si>
    <t>Posibilitar  la  formación y desarrollo profesional docente que garantice Los saberes disciplinares, pedagógicos, investigativos, tecnológicos, científicos, de gestión escolar y en segundo idioma para asegurar la calidad educativa en el municipio de Manizales.
Propiciar condiciones para el mejoramiento de la calidad de vida de los funcionarios y sus familias, generando espacios de conocimiento, esparcimiento e integración familiar.</t>
  </si>
  <si>
    <t>EDU09</t>
  </si>
  <si>
    <t xml:space="preserve">ATENDER EL 75% DEL PERSONAL EDUCATIVO  DIRECTIVO DOCENTE Y ADMINISTRTIVO QUE ACCEDE A PROGRAMAS DE FORMACION  </t>
  </si>
  <si>
    <t>EDU10</t>
  </si>
  <si>
    <t xml:space="preserve">ATENDER EL 75%  DEL PERSONSAL DIRECTIVO DOCENTE Y ADMINISTRTIVO QUE ACCEDE A PROGRAMAS DE BIENESTAR </t>
  </si>
  <si>
    <t>3- INNOVACION Y FORTALECIMIENTO CURRICULAR Y EDUCATIVO</t>
  </si>
  <si>
    <t xml:space="preserve">4- FOMENTO, FORTALECIMIENTO Y SEGUIMIENTO A LA CALIDAD DE LA EDUCACIÓN </t>
  </si>
  <si>
    <t>IMPLEMENTACION DE UN PROGRAMA QUE FOMENTE EL ACCESO A LA EDUCACION SUPERIOR EN EL MUNICIPIO DE MANIZALES</t>
  </si>
  <si>
    <t xml:space="preserve">LOGRAR UN INCREMENTO DEL 1% CADA AÑO DEL NÚMERO DE ESTUDIANTES QUE INGRESEN A LA EDUCACIÓN SUPERIOR, COMO CONSECUENCIA DE LA APROPIACIÓN DE LAS COMPETENCIAS Y POR ENDE MEJORES RESULTADOS EN LAS PRUEBAS EXTERNAS.  </t>
  </si>
  <si>
    <t>EDU12</t>
  </si>
  <si>
    <t xml:space="preserve">Aplicar las pruebas saber al 100% de los establecimientos educativos </t>
  </si>
  <si>
    <t>3- DISMINUCIÓN DE LAS BRECHAS EDUCATIVAS</t>
  </si>
  <si>
    <t>1- FOMENTO DE UNA SEGUNDA LENGUA</t>
  </si>
  <si>
    <t>APLICACIÓN DEL MODELO DE INSTITUCIONES EDUCATIVAS CCON PROFUNDIZACION EN INGLES EN 20 I.E OFICIALES DE LA CIUDAD DE MANIZALES</t>
  </si>
  <si>
    <t xml:space="preserve">Articular Media con Mesa de Bilinguismo Articular Media con Universidades, Sacar 2da cohorte Licenciatura en Ed. Basica con Enfasis en Inglés. - Universidades </t>
  </si>
  <si>
    <t>EDU13</t>
  </si>
  <si>
    <t xml:space="preserve"> Ejecución del 100% del componente de segunda lengua definido en el Plan Estratégico de Educación</t>
  </si>
  <si>
    <t>2- FOMENTO A LA EDUCACIÓN SUPERIOR, TECNICA Y TECNOLÓGICA</t>
  </si>
  <si>
    <t>AMPLIACIONDEL PROCESO DE ARTICULACION DE LA MEDIA EN LAS INSTITUCIONES EDUCATIVAS OFICIALES DEL MUNICIPIO DE MANIZALES</t>
  </si>
  <si>
    <t xml:space="preserve">Articular la Educación Media, Convenio </t>
  </si>
  <si>
    <t>EDU14</t>
  </si>
  <si>
    <t xml:space="preserve"> Implementar las competencias laborales como política educativa en 30 Instituciones educativas oficiales del municipio de Manizales</t>
  </si>
  <si>
    <t>MANTENIMIENTO MANIZALES CIUDAD VIRTUAL MUNICIPIO DE MANIZALES</t>
  </si>
  <si>
    <t xml:space="preserve">ALQUILER DE LICENCIAMIENTO PARA COMPUTADORES DE LAS INSTITUCIONES EDUCATIVAS. SERVICIO DE CONECTIVIDAD A INTERNET . MEJORAMIENTO DE REDES Y SOSTENIMIENTO PUNTO VIVE DIGITAL   </t>
  </si>
  <si>
    <t>EDU15</t>
  </si>
  <si>
    <t>Brindar conectividad de Internet al 100% de las sedes oficiales. por año</t>
  </si>
  <si>
    <t>3- OPORTUNIDADES EN ACCESO Y PERMANENCIA</t>
  </si>
  <si>
    <t>MANTENIMIENTO ACCESO Y PERMANENCIA DE LOS ESTUDIANTES DEL MUNICIPIO</t>
  </si>
  <si>
    <t xml:space="preserve">TRANSFERENCIA DE RECURSOS POR PARTE DE LA NACION PARA EL SOSTENIMIENTO DE LOS ESTABLECIMIENTOS EDUCATIVOS. SERVICIO DE TRANSPORTE ESCOLAR URBANO </t>
  </si>
  <si>
    <t>EDU20
EDU23</t>
  </si>
  <si>
    <t xml:space="preserve">Atender el 100% de la población escolar entre 5 y 16 años  que solicitan el acceso al sistema educativo del sector oficial. 
ATENDER A 469 ESTUDIANTES CON EL SERVICIO DE TRANSPORTE ESCOLAR URBANO FOCALIZADO </t>
  </si>
  <si>
    <t xml:space="preserve">SOSTENIMIENTO DEL PAGO DE SERVICIOS PUBLICOS, MONITOREO Y ASEGURAMIENTO EN LOS ESTABLECIMIENTOS EDUCATIVOS OFICIALES </t>
  </si>
  <si>
    <t>Pago de servicios publicos</t>
  </si>
  <si>
    <t>EDU20</t>
  </si>
  <si>
    <t>Atender el 100% de la población escolar entre 5 y 16 años  que solicitan el acceso al sistema educativo del sector oficial.</t>
  </si>
  <si>
    <t xml:space="preserve"> PRESTACION DEL SERVICIO EDUCATIVO EN EL MUNICIPIO DE MANIZALES </t>
  </si>
  <si>
    <t>Vincular personal: Tesoreros, auxiliares admitivos, docentesDE EDUCACION FISICA ARTISITICA , servicios generales, guardas, entre otros. CONTRATAR SERVICIOS DE  aseo, cafeteria  Y igilancia. CANCELAR  sueldos, sobresueldos, bonificaciones, horas extras, primas, seguridad socia prestaciones  parafiscales. sentencias - arrendamientos</t>
  </si>
  <si>
    <t>EDUCACION INCLUSIVA PARA LA ATENCION A POBLACIONES DIVERSAS EN EL MUNICIPIO DE MANIZALES</t>
  </si>
  <si>
    <t>Contratar la atención educativa por ciclos para la población víctima de la violencia.  Población desvinculada del coflicto armado.la atención educativa especializada integral para la población con discapacidad y multidiscapacidad severas de</t>
  </si>
  <si>
    <t>EDU21</t>
  </si>
  <si>
    <t xml:space="preserve">Atender al 100% de las solicitudes de ingreso al sistema educativo de la población vulnerable (desplazado, reinsertados, desmovilizados, hijos de héroes de guerra) </t>
  </si>
  <si>
    <t>SERVICIO DE TRANSPORTE ESCOLAR EN LA ZONA RURAL DEL MUNICIPIO DE MANIZALES</t>
  </si>
  <si>
    <t>Hacer transferencia y seguimiento de recursos transferidos a fondo de servicios educativos para atención de transporte rural.
Seguimiento a los recursos transferidos x gratuidad educativa</t>
  </si>
  <si>
    <t>EDU25</t>
  </si>
  <si>
    <t>Beneficiar por año a 2.450  estudiantes del área rural con transporte</t>
  </si>
  <si>
    <t>NUTRICION Y SEGURIDAD ALIMENTARIA PARA EL MUNICIPIO DE  MANIZALES</t>
  </si>
  <si>
    <t xml:space="preserve">Brindar el servicio de restaurante escolar a niños escolarizados  en modalidad industrializada y almuerzo  </t>
  </si>
  <si>
    <t>SAL50</t>
  </si>
  <si>
    <t xml:space="preserve">Beneficiar con el servicio de restaurante escolar a 12.106 niños escolarizados por año </t>
  </si>
  <si>
    <t>4- INFRAESTRUCTURA Y ADECUACIÓN DE AMBIENTES EDUCATIVOS ACCESIBLES</t>
  </si>
  <si>
    <t>AMPLIACION Y ADECUACION DE LAS PLANTAS FISICAS DE LOS ESTABLECIMIENTOS EDUCATIVOS MUNICIPIO DE MANIZALES (SE FUSIONO el antiguo 35 y 22)</t>
  </si>
  <si>
    <t>Puntos vive digital</t>
  </si>
  <si>
    <t>EDU17</t>
  </si>
  <si>
    <t>Mejorar el espacio locativo a 12 ambientes escolares tipo A (3 ambientes por año)</t>
  </si>
  <si>
    <t>Realizar Interventorías</t>
  </si>
  <si>
    <t>Hacer mantenimiento, ampliación y adecuacion, plantas físicas de establecimientos educativos</t>
  </si>
  <si>
    <t>DOTACION  DE MOBILIARIO, MATERIALES Y EQUIPOS EDUCATIVOS PARA LOS ESTABLECIMIENTOS EDUCATIVOS OFICIALES DEL MUNICIPIO DE MANIZALES</t>
  </si>
  <si>
    <t>Dotar las I.E. en alguna de sus sedes con menaje de cocina para los restaurantes escolares. (Neveras, Estufas Industriales, Ollas a presión, Ollas grandes y Canecas con tapa), sillas universitarias con mesas trapezoidales y kit básico de seguridad.</t>
  </si>
  <si>
    <t>EDU19</t>
  </si>
  <si>
    <t xml:space="preserve"> Dotar de mobiliario y menaje de cocina al 50% de las instituciones educativas</t>
  </si>
  <si>
    <t xml:space="preserve">4- MEJORAMIENTO DE LOS PROCESOS INSTITUCIONALES Y TECNOLÓGICOS </t>
  </si>
  <si>
    <t>1- FORTALECIMIENTO DE LA GESTIÓN DE LA SECRETARIA DE EDUCACIÓN MUNICIPAL</t>
  </si>
  <si>
    <t>MEJORAMIENTO DE LOS PROCESOS ORGANIZACIONALES Y TECONOLOGICOS DE LA SEM</t>
  </si>
  <si>
    <t>.DOTACION DE MOBILIARIO Y EQUIPOS PROGRAMAS DE BIENESTAR  PARA FUNCIONARIOS ADMINISTRATIVOS DEL SECTOR EDUCATIVO ADSCIRTO A LA SECRETARIA DE EDUCACION</t>
  </si>
  <si>
    <t>EDU27</t>
  </si>
  <si>
    <t xml:space="preserve"> Utilización del 100% de los sistemas de información suministrados por el Ministerio de Educación Nacional </t>
  </si>
  <si>
    <t>EDU28</t>
  </si>
  <si>
    <t xml:space="preserve">Mantener el 90% de satisfacción de usuarios que requieren el servicio de la Secretaria de Educación Municipal </t>
  </si>
  <si>
    <t>LINEA ESTRATEGICA :</t>
  </si>
  <si>
    <t>PROPOSITO 2:</t>
  </si>
  <si>
    <t>CULTURA- POTENCIAR EL DESARROLLO DE MANIFESTACIONES ARTÍSTICAS Y CULTURALES</t>
  </si>
  <si>
    <t>1- APOYO A LAS INICIATIVAS, EL EMPRENDIMIENTO Y LAS MANIFESTACIONES ARTÍSTICAS Y CULTURALES</t>
  </si>
  <si>
    <t>1- FORTALECIMIENTO Y PROMOCIÓN DE LAS EXPRESIONES ARTÍSTICAS Y CULTURALES DE EL MUNICIPIO</t>
  </si>
  <si>
    <t xml:space="preserve"> FORTALECIMIENTO DEL SISTEMA CULTURAL DE MANIZALES </t>
  </si>
  <si>
    <t>Se promocionarán y se publicarán actividades
y programas del Instituto de Cultura y Turismo para hacer difusión en las diferentes redes
sociales y en la web.</t>
  </si>
  <si>
    <t>CUL05</t>
  </si>
  <si>
    <t>Incrementar en 15.000 el número de seguidores del Instituto de Cultura y Turismo en redes sociales</t>
  </si>
  <si>
    <t xml:space="preserve">ARTE Y CULTURA PARA TODOS EN LA CIUDAD DE MANIZALES </t>
  </si>
  <si>
    <t>Apoyar eventos de gran, mediano y pequeño formato, que impacten directamente a las comunidades de Manizales y todas sus esferas sociales</t>
  </si>
  <si>
    <t>CUL04</t>
  </si>
  <si>
    <t>Brindar a la comunidad 90 apoyos artísticos por año (360 apoyos en el cuatrienio)</t>
  </si>
  <si>
    <t>Contratación de actividades, artistas y apoyos logísticos  (sonidos, transporte, alimentación, etc) para la realización de la 60a Feria de Manizales</t>
  </si>
  <si>
    <t>Contratación de artistas y apoyos logísticos (transportes, sonidos, alimentación) para los diferentes eventos comunitarios y de ciudad</t>
  </si>
  <si>
    <t>Contratación coordinación, artistas y demás necesidades logísticas para la elección de la señorita Manizales y Reina de la Feria 2016 - 2017</t>
  </si>
  <si>
    <t>CAPACITACION, FORMACION Y SOSTENIMIENTO DE LA BANDA MUNICIPAL DE MUSICA DE MANIZALES</t>
  </si>
  <si>
    <t xml:space="preserve">Contratación de instrumentistas (Para 7 meses)  y apoyo logístico (Transportes)  para realización de ensayos, programacion de retretas y conciertos de formación de públicos, de acompañamiento a la administracion Municipal. Conciertos didácticos. Elaboración de programas de mano. Contratación de instrumentistas y apoyo logístico (Transportes)  / Realización de ensayos , programación y realización de los conciertos en el área rural. </t>
  </si>
  <si>
    <t>CUL01 
CUL 02</t>
  </si>
  <si>
    <t xml:space="preserve">Realizar 72 presentaciones anuales de la Banda Municipal en el área urbana y 8 en el área rural (320 en el cuatrienio)
</t>
  </si>
  <si>
    <t>2- APOYO A INICIATIVAS CULTURALES Y DE EMPRENDIMIENTO DE BASE CULTURAL</t>
  </si>
  <si>
    <t xml:space="preserve"> PROYECTO EMPRENDIMIENTO CULTURAL EN LA CIUDAD DE MANIZALES</t>
  </si>
  <si>
    <t>Capacitar y Estimular al menos 6 proyectos de Impacto Cultural en la Ciudad de Manizales</t>
  </si>
  <si>
    <t>CUL05.</t>
  </si>
  <si>
    <t xml:space="preserve"> APOYO A INICIATIVAS CULTURALES EN LA CIUDAD DE MANIZALES</t>
  </si>
  <si>
    <t>Viabilización, asignación de recursos y ejecución de las iniciativas artisticas y culturales</t>
  </si>
  <si>
    <t>CUL06</t>
  </si>
  <si>
    <t>Apoyar 18 iniciativas culturales externas por año. en el área urbana</t>
  </si>
  <si>
    <t>CUL07</t>
  </si>
  <si>
    <t>Apoyar 2 iniciativas culturales externas por año. en el área rural</t>
  </si>
  <si>
    <t>3-  FORTALECIMIENTO DE LAS CASAS DE LA CULTURA COMO AGENTE DINAMIZADOR DE PRÁCTICAS PARA LA CONVIVENCIA Y EL INTERCAMBIO ARTÍSTICO Y CULTURAL</t>
  </si>
  <si>
    <t>PRESTACION DE SERVICIOS CULTURALES A TRAVES DE LAS CASA DE CULTURA INFANTIL Y JUVENIL EN EL MUNICIPIO DE MANIZALES</t>
  </si>
  <si>
    <t>Selección y contratación de Coordinadores de Casas de Cultura (Para 8 meses)</t>
  </si>
  <si>
    <t>CUL08</t>
  </si>
  <si>
    <t>Realizar 108 talleres de formación artística. por año en el área urbana</t>
  </si>
  <si>
    <t xml:space="preserve">Selección y contratación de talleristas artísticos </t>
  </si>
  <si>
    <t>CUL09</t>
  </si>
  <si>
    <t>Realizar 12 talleres de formación artística. por año en el área rural</t>
  </si>
  <si>
    <t xml:space="preserve">Contratación de Artistas y  Apoyo Logistico para apoyo en eventos comunitarios e iniciativas culturales (Transporte, Logistica, Espacios, refrigerios, almuerzos, Sayco y equipos de sonido y audiovisuales, tarimas, etc.) </t>
  </si>
  <si>
    <t>CUL15</t>
  </si>
  <si>
    <t>Incrementar en 2.200 la cantidad de usuarios de eventos de casa de cultura. por año en el área rural</t>
  </si>
  <si>
    <t>Contratacion de Conferencistas para conversatorios, foros y seminarios del programa Casas de Cultura</t>
  </si>
  <si>
    <t>CUL10</t>
  </si>
  <si>
    <t>Incrementar la cantidad de usuarios de talleres artísticos a 2.520 personas por año en el área urbana</t>
  </si>
  <si>
    <t>Pago de servicios públicos de las casas de cultura a cargo de la entidad</t>
  </si>
  <si>
    <t>CUL14</t>
  </si>
  <si>
    <t>Incrementar en 19.800 la cantidad de usuarios de eventos de casa de cultura. por año en el área urbana</t>
  </si>
  <si>
    <t>2- RECONOCIMIENTO, PROTECCIÓN
 Y DIVULGACIÓN DEL PATRIMONIO CULTURAL DE
 MANIZALES</t>
  </si>
  <si>
    <t>1- PROTECCIÓN DEL ARCHIVO HISTÓRICO DE MANIZALES</t>
  </si>
  <si>
    <t xml:space="preserve"> CONSERVACION DEL ARCHIVO HISTORICO DE MANIZALES</t>
  </si>
  <si>
    <t xml:space="preserve">Selección y contratación de Coordinador de Archivo Histórico- </t>
  </si>
  <si>
    <t>CUL16</t>
  </si>
  <si>
    <t>Plan de conservación del archivo histórico. formulado y en ejecución</t>
  </si>
  <si>
    <t>2- IDENTIFICACIÓN, PROTECCIÓN, INTERVENCIÓN Y DIVULGACIÓN DEL PATRIMONIO CULTURAL MATERIAL E INMATERIAL</t>
  </si>
  <si>
    <t>CONSERVACION DEL PATRIMONIO CULTURAL DE MANIZALES</t>
  </si>
  <si>
    <t>Desarrollar 15 recorridos de vigias de patrimonio</t>
  </si>
  <si>
    <t>CUL19</t>
  </si>
  <si>
    <t>Incrementar a 20 el número de recorridos realizados por los vigías patrimoniales. por año</t>
  </si>
  <si>
    <t>Apoyo a la realización del Proyecto Museo de Arte de Caldas</t>
  </si>
  <si>
    <t>Ley espectaculos publicos</t>
  </si>
  <si>
    <t>AMPLIACION Y MANTENIMIENTO DE SEDES SOCIALES COMUNITARIAS (se juntaron el 188 y 161)</t>
  </si>
  <si>
    <t>Obras fase I JUAN XXII</t>
  </si>
  <si>
    <t>Obras Capilla La Enea</t>
  </si>
  <si>
    <t>3- IMPLEMENTACIÓN DEL PROGRAMA INTEGRAL DE CULTURA CIUDADANA Y DEMOCRÁTICA</t>
  </si>
  <si>
    <t>1- PROMOCIÓN DE ACCIONES DE CULTURA CIUDADANA Y DIVULGACIÓN DE LOS PROCESOS SIGNIFICATIVOS DE CIUDAD</t>
  </si>
  <si>
    <t xml:space="preserve">IMPLEMENTACION DEL PROGRAMA DE CULTURA CIUDADANA </t>
  </si>
  <si>
    <t>Realizar pauta publicitaria e impresos</t>
  </si>
  <si>
    <t>CULT20</t>
  </si>
  <si>
    <t xml:space="preserve">Plan de cultura ciudadana, diseñado y en ejecución </t>
  </si>
  <si>
    <t>Giras nacionales de medios</t>
  </si>
  <si>
    <t>Protocolo y eventos</t>
  </si>
  <si>
    <t>Contratar publicidad videos</t>
  </si>
  <si>
    <t>Realizar Merchandising</t>
  </si>
  <si>
    <t>4- DESARROLLO Y OPTIMO USO DEL EQUIPAMENTO PARA LA INTERACCIÓN SOCIAL Y CULTURAL</t>
  </si>
  <si>
    <t>1- ADMINISTRACIÓN Y MANTENIMIENTO DE LA INFRAESTRUCTURA Y EQUIPAMIENTO DE LA OFERTA CULTURAL DEL MUNICIPIO</t>
  </si>
  <si>
    <t>ADMINISTRACION PRESTACION DE SERVICIOS CULTURALES A TRAVES DE LA BIBLIOTECA PUBLICA  MUNICIPAL Y SATELITES  MANIZALE</t>
  </si>
  <si>
    <t>Selección y contratación de Coordinación General, Coordinadores de Bibliotecas satélites- Selección y contratación de personas de apoyo Red de Bibliotecas y Biblioteca Pública Municipal  (Para 8 meses)</t>
  </si>
  <si>
    <t>CUL21</t>
  </si>
  <si>
    <t>Continuidad en la prestación del servicio en las 9 bibliotecas administradas por el Instituto de Cultura y Turismo</t>
  </si>
  <si>
    <t>Selección y contratación de talleristas</t>
  </si>
  <si>
    <t>CUL22</t>
  </si>
  <si>
    <t>Realizar 450 talleres de formación complementaria. por año. en las bibliotecas administradas por el Instituto de Cultura y Turismo</t>
  </si>
  <si>
    <t>PROPOSITO 3:</t>
  </si>
  <si>
    <t>SALUD- MEJORAR LAS CONDICIONES DE SALUD DE LA POBLACIÓN.</t>
  </si>
  <si>
    <t>1- ASEGURAMIENTO</t>
  </si>
  <si>
    <t>1- Universalización del aseguramiento</t>
  </si>
  <si>
    <t>ASEGURAMIENTO DE LA POBLACION POBRE Y VULNERABLE AL SISTEMA GENERAL DE SEGURIDAD SOCIAL EN SALUD</t>
  </si>
  <si>
    <t xml:space="preserve">Gestion financiera del giro de los recursos del RS según Apropiación de  los recursos adoptados mediante acto jurdídico adminsitrativo asignados para la continuidad del aseguramiento y afiliación de la PPNA y de la promoción a la afiliacion al SGSSS y de los deberes y derechos con enfoque diferencial. </t>
  </si>
  <si>
    <t>SAL01</t>
  </si>
  <si>
    <t>Mantener coberturas del aseguramiento para la poblaciónn pobre y vulnerable identificada mediante SISBEN y listado censal por encima del 93%</t>
  </si>
  <si>
    <t xml:space="preserve">Gestiones administrativas para realizar los Actos Administrativos para la prestación de servicios de salud de baja complejidad a la Población pobre no afiliada del Municipio de Manizales,  2) Auditoría a la prestación de servicios de salud de la población pobre no afiliada </t>
  </si>
  <si>
    <t>SAL02</t>
  </si>
  <si>
    <t>Mantener activo el modelo de auditoría a la prestación de los servicios de salud según obligaciones del aseguramiento</t>
  </si>
  <si>
    <t>Atención inicial de urgencias de la población sin afiliación a ninguno de los regimenes</t>
  </si>
  <si>
    <t>Atención inicial de urgencias de la población sin afiliación a ninguno de los regimenes-Suministro de oxigeno domiciliario para poblacion pobre no asegurada</t>
  </si>
  <si>
    <t>2- Vigilancia y control del aseguramiento</t>
  </si>
  <si>
    <t>Contratación de recurso humano para el desarrollo de las acciones del eje programático del aseguramiento (numeral 1, art 15 de la Resolución 425 de 2008), como lo son Administración de Base de Datos, Apoyo a la gestión administrativa y financiera, apoyo a la auditoria de las EPS de acuerdo a las obligaciones propias del aseguramiento.</t>
  </si>
  <si>
    <t>2- PRESTACIÓN Y DESARROLLO DE SERVICIOS DE SALUD INDIVIDUALES</t>
  </si>
  <si>
    <t>1- Accesibilidad a los Servicios de Salud</t>
  </si>
  <si>
    <t>PROGRAMA DE SALUD ORAL EN EL MUNICIPIO DE MANIZALES</t>
  </si>
  <si>
    <t>Contratación de profesionales en Odontología</t>
  </si>
  <si>
    <t>SAL 08
SAL 09
SAL 10
SAL 11
SAL 12</t>
  </si>
  <si>
    <t>Mantener  el porcentaje de Dientes Permanentes Presentes (DPP)  a los  25 años, alcanzado en el 2011: 97,2%.
a los  35 años, alcanzado en el 2011: 91,6%
 a los  45 años, alcanzado en el 2011: 80,3%.
 a los  55 años, alcanzado en el 2011: 67,4%.
a los  65 años, alcanzado en el 2011: 38,2%.</t>
  </si>
  <si>
    <t>PLAN DE INTERVENCIONES COLECTIVAS PARA EL MUNICIPIO DE MANIZALES</t>
  </si>
  <si>
    <t>Personal para el desarrollo de actividades de Asistencia Técnica a EPS/IPS , en los programas de VIH/SIDA y planificación familiar - seguimiento a personas viviendo con VIH</t>
  </si>
  <si>
    <t>SAL093</t>
  </si>
  <si>
    <t>mantener por debajo de 1,2 la prevalencia de VIH en personas de 15-49 años</t>
  </si>
  <si>
    <t>Fortalecer los programas de atención materno infantil en el 100% de las instituciones con atención a la población objeto en el municipio</t>
  </si>
  <si>
    <t>SAL05</t>
  </si>
  <si>
    <t>Aumentar al 80% el Control Prenatal de las mujeres gestantes, antes de la semana 14</t>
  </si>
  <si>
    <t>PROGRAMA PARA EL FORTALECIMIENTO DE LAS ACCIONES DE PREVENCION, INTERVENCION Y SEGUIMIENTO DEL CANCER DE MAMA Y CERVIX</t>
  </si>
  <si>
    <t>Contratación de profesional de apoyo al proyecto de prevención de Ca de mama y cervix</t>
  </si>
  <si>
    <t>SAL 06</t>
  </si>
  <si>
    <t xml:space="preserve"> Mantener con acceso a tratamiento al 100%  de las mujeres con diagnóstico de cáncer de cuello uterino y mama</t>
  </si>
  <si>
    <t>Elaboración y distribución de material y mensajes educativos para la prevención del cáncer- campaña</t>
  </si>
  <si>
    <t>MEJORAMIENTO DE LA SALUD SEXUAL Y REPRODUCTIVA DE LOS JOVENES DE LA CIUDAD DE MANIZALES</t>
  </si>
  <si>
    <t>Actividades educativas sobre habilidades para la vida y sexualidad responsable</t>
  </si>
  <si>
    <t>SAL 88</t>
  </si>
  <si>
    <t>Mantener por debajo de 51x1000 la tasa de fecundidad de adolescentes entre 15-19 años</t>
  </si>
  <si>
    <t>FORTALECIMIENTO DE LAS ACCIONES PARA LA SALUD DE LA MUJER, LA GESTANTE Y LA POBLACIÒN INFANTIL DEL MUNICIPIO DE MANIZALES</t>
  </si>
  <si>
    <t>2- Calidad en la Atención en Salud</t>
  </si>
  <si>
    <t>IMPLEMENTACION SISTEMA DE ASEGURAMIENTO Y GARANTIA DE LA CALIDAD DE LA ATENCION EN SALUD PARA EL MUNICIPIO DE MANIZALES</t>
  </si>
  <si>
    <t>Adelantar las gestiones administrativas que sean requeridas para la contratación del recurso humano necesario para el  desarrollo, seguimiento y control de las obligaciones del Programa del Sistema obligatorio de la Garantía de la Calidad como son:  Habilitación de IPS, Plan de Mejoramiento Continuo de la Calidad - PAMEC - Sistemas de Información y Acreditación, intervención en la atención en salud al usuario.</t>
  </si>
  <si>
    <t>SAL13</t>
  </si>
  <si>
    <t xml:space="preserve">100%  de los programas de atención en salud de las ESE´s con evaluación del componente de calidad preferencialmente el manejo de hipertensión arterial y diabetes mellitus. </t>
  </si>
  <si>
    <t>3- Eficiencia en la Prestación de Servicios de Salud y Sostenibilidad Financiera de las ESE’s del orden Municipal.</t>
  </si>
  <si>
    <t>SOSTENIBILIDAD DE LA OFERTA DE SERVICIOS DE BAJA COMPLEJIDAD DEL MUNICIPIO DE MANIZALES</t>
  </si>
  <si>
    <t>Adelantar las gestiones administrativas que sean necesarias para la contratación con la ESE Municipal en pro del funcionamiento de los centros de salud urbano y rural.</t>
  </si>
  <si>
    <t>SAL14</t>
  </si>
  <si>
    <t>Garantizar la oferta de servicios de baja complejidad, 100% de centros en funcionamiento (zona urbana)</t>
  </si>
  <si>
    <t>Realizar la interventoría para verificar el cumplimiento del contrato respecto al correcto funcionamiento de los centros de salud.</t>
  </si>
  <si>
    <t xml:space="preserve">3-SALUD PUBLICA </t>
  </si>
  <si>
    <t>1- Promoción de la salud y calidad de vida</t>
  </si>
  <si>
    <t>MEJORAMIENTO DE LAS ACCIONES DE PROMOCION DE LA SALUD Y PREVENCION DE LA ENFERMEDAD EN LAS UNIVERSIDADES DE MANIZALES</t>
  </si>
  <si>
    <t>Asistencia técnica a universidades e institutos técnicos / actividades de apoyo psicoeducativas / IEC</t>
  </si>
  <si>
    <t>SAL 18</t>
  </si>
  <si>
    <t>Mantener el 100 % de universidades e instituciones técnicas con la estrategia  de "universidades saludables" propia</t>
  </si>
  <si>
    <t>ATENCION PRIMARIA EN SALUD</t>
  </si>
  <si>
    <t>Caracterización de las familias e intervención integral de los riesgos identificados en las comunas priorizadas</t>
  </si>
  <si>
    <t>SAL 03</t>
  </si>
  <si>
    <t>33.000 familias del área urbana de mayor vulnerabilidad. monitoreadas e intervenidas con la estrategia de Atención Primaria en Salud (APS)</t>
  </si>
  <si>
    <t>Caracterización de las familias e intervención integral de los riesgos identificados en el área rural del Municipio</t>
  </si>
  <si>
    <t>Capacitaciones Red Juvenil y Red de educadores</t>
  </si>
  <si>
    <t>SAL19</t>
  </si>
  <si>
    <t>Mantener la estrategia "Instituciones libre de Humo" activa en 100 Instituciones</t>
  </si>
  <si>
    <t xml:space="preserve">Asesorías </t>
  </si>
  <si>
    <t xml:space="preserve">Capacitaciones </t>
  </si>
  <si>
    <t>Actividades Psicoeducatiavas</t>
  </si>
  <si>
    <t>2- Prevención de riesgos bio- psicosociales,  ambientales y sanitarios</t>
  </si>
  <si>
    <t>Desarrollo los componentes nutricionales a nivel institucional y en grupos  poblacionales vulnerables</t>
  </si>
  <si>
    <t>SAL91</t>
  </si>
  <si>
    <t>Mantener en cero (0) la mortalidad por desnutrición crónica en menores de 5 años (por 1.000 menores de 5 años)</t>
  </si>
  <si>
    <t>SAL90</t>
  </si>
  <si>
    <t>Bajar a 7% la desnutrición crónica o retraso en talla en menores de 5 años</t>
  </si>
  <si>
    <t>SANEAMIENTO AMBIENTAL PARA EL MUNICIPIO DE MANIZALES</t>
  </si>
  <si>
    <t>Realizar visitas de verificación de condiciones sanitarias en establecimientos de la ciudad</t>
  </si>
  <si>
    <t>SAL22</t>
  </si>
  <si>
    <t>15.000 visitas de Inspección Vigilancia y Control a establecimientos de alto riesgo sanitario, para cada año, en el area urbana</t>
  </si>
  <si>
    <t>SAL23</t>
  </si>
  <si>
    <t>3.000 visitas de Inspección Vigilancia y Control a establecimientos de alto riesgo sanitario, para cada año , en el area rural</t>
  </si>
  <si>
    <t>Apoyar las acciones de la política de seguridad alimentaria y nutricional en el municipio de manizales</t>
  </si>
  <si>
    <t>Contratación de profesionales para el modelo extramural del centro de atención a la violencia intrafamiliar</t>
  </si>
  <si>
    <t>SAL20.</t>
  </si>
  <si>
    <t>Implementación de un modelo extramural de atención integral a la violencia intrafamiliar</t>
  </si>
  <si>
    <t>Realizar campañas de control de plagas (artrópodos y roedores) y de vectores de enfermedades tropicales, en sectores de riesgo</t>
  </si>
  <si>
    <t>SAL21</t>
  </si>
  <si>
    <t>10.000 unidades de control intervenidas cada año (artrópodos y roedores)</t>
  </si>
  <si>
    <t>Realizar actividades de vacunación canina y felina</t>
  </si>
  <si>
    <t>SAL 24
SAL 25</t>
  </si>
  <si>
    <t>Vacunar 17.000 animales cada año</t>
  </si>
  <si>
    <t>Realizar actividades de esterilización canina y felina</t>
  </si>
  <si>
    <t>SAL26</t>
  </si>
  <si>
    <t>400 esterilizaciones de caninos o felinos machos y hembras, para cada año</t>
  </si>
  <si>
    <t xml:space="preserve">Realizar cursos de manipilación de alimentos a la comunidad </t>
  </si>
  <si>
    <t>Contratar el mantenimiento preventivo para la red de frio del municipio de manizales</t>
  </si>
  <si>
    <t>SAL30.</t>
  </si>
  <si>
    <t>Número de niños menores de 1 año vacunados con 3 dosis de DPT superior  a 12.429 en el cuatrienio</t>
  </si>
  <si>
    <t>Realizar campañas de movilizacion social</t>
  </si>
  <si>
    <t>SAL31.</t>
  </si>
  <si>
    <t xml:space="preserve">Número de niños de 1año vacunados con Triple Viral y neumococo  superior a 12.429 en el cuatrienio  </t>
  </si>
  <si>
    <t>Desarrollar las acciones de vacunación extramural, MRC y BAC</t>
  </si>
  <si>
    <t>IMPLEMENTACION DE LA POLITICA PUBLICA DE SALUD Y REDUCCION DEL CONSUMO DE SUSTANCIAS PSICOACTIVAS PARA MANIZALES</t>
  </si>
  <si>
    <t>Campaña de promoción de la salud mental y prevención de la violencia y el consumo de spa</t>
  </si>
  <si>
    <t>SAL20</t>
  </si>
  <si>
    <t>PROGRAMA AMPLIADO DE INMUNIZACIONES</t>
  </si>
  <si>
    <t>Operativizar del Programa Ampliado de Inmunizaciones en el municipio para el logro de Coberturas útiles, garantia de la calidad del biologico y prevenciòn  de eventos inmunoprevenibles</t>
  </si>
  <si>
    <t>SAL30</t>
  </si>
  <si>
    <t>Apoyo logistico en el desarrollo de las Jornadas de Vacunación</t>
  </si>
  <si>
    <t>3- Vigilancia en Salud Pública y la Gestión del Conocimiento</t>
  </si>
  <si>
    <t>Tomar muestras de agua para verificar su calidad y análisis por el laboratorio de la DTSC</t>
  </si>
  <si>
    <t>SAL32</t>
  </si>
  <si>
    <t>100% de los sistemas de  abastecimiento de agua con vigilancia fisicoquímica y microbiológica</t>
  </si>
  <si>
    <t>GESTION INTEGRAL EN SALUD PUBLICA PARA EL MUNICIPIO DE MANIZALES</t>
  </si>
  <si>
    <t>Desarrollo de la investigación en salud  para el Municipio de Manizales</t>
  </si>
  <si>
    <t>Celebración de contratos con Assbasalud para las actividades operativas de campo de la Vigilancia y Control epidemiológico en los eventos de interés en salud pública nacional y local (actividades técnicas comunitarias e institucionales para el diagnóstico y control epidemiológico)</t>
  </si>
  <si>
    <t>SAL34</t>
  </si>
  <si>
    <t>Proporción de eventos bajo vigilancia atendidos</t>
  </si>
  <si>
    <t>Celebración de contratos de prestación de servicios profesionales y/o apoyo a la gestión (Gestión epidemiologica con UPGD y del software SIVIGILA, y del gestión en el programa de TBC y Lepra (Con registro de todas las variables de los eventos notificados)</t>
  </si>
  <si>
    <t>VIGILANCIA EPIDEMIOLOGICA</t>
  </si>
  <si>
    <t>Celebración de contratos de prestación de servicios profesionales y/o apoyo a la gestión. (Asesoría y acompañamiento a las UPGD en la consolidación de análisis epidemiológicos)</t>
  </si>
  <si>
    <t>100% de los eventos con potencial epidémico bajo vigilancia atendidos</t>
  </si>
  <si>
    <t>4- Gestión integral en salud pública para el desarrollo operativo y funcional del Plan Local  de Salud Pública</t>
  </si>
  <si>
    <t>Diseñar, adaptar e implementar sistemas de información en línea y apoyo a la captación y análisis de la información</t>
  </si>
  <si>
    <t>SAL33.</t>
  </si>
  <si>
    <t>Diseñar e implementar el Observatorio Local en Salud Pública</t>
  </si>
  <si>
    <t>Contratar profesionales para apoyar la gestion administrativa en la Secretaria de Salud Publica</t>
  </si>
  <si>
    <t>Contratación de un profesional para asistencia técnica</t>
  </si>
  <si>
    <t>SAL35</t>
  </si>
  <si>
    <t>Implementar un sistema de monitoreo y seguimiento al plan de acción de las 6 políticas existentes en salud :
1.Salud mental y farmacodependencia</t>
  </si>
  <si>
    <t>Programa de prevención del embarazo adolescente TU DECIDES - Actividades educativas - Simulador de embarazo y bebé</t>
  </si>
  <si>
    <t>5- Promoción y prevención del consumo de alcohol y drogas</t>
  </si>
  <si>
    <t xml:space="preserve">Estrategia Centro de Escucha Comunitario </t>
  </si>
  <si>
    <t>SAL36</t>
  </si>
  <si>
    <t>Mantener la cobertura de proyectos de prevención en farmacodependencia y ambientes libres de humo en 75 instituciones educativas cada año</t>
  </si>
  <si>
    <t>4- PROMOCIÓN SOCIAL EN SALUD</t>
  </si>
  <si>
    <t>1- Promoción, prevención  y atención  de poblaciones sociales vulnerables</t>
  </si>
  <si>
    <t>PREVENCION, PROTECCION, ATENCION, ASISTENCIA, REPARACION A VICTIMAS Y DESPLAZADOS POR EL CONFLICTO ARMADO EN COLOMBIA</t>
  </si>
  <si>
    <t>Contratación de 2 psicólogos</t>
  </si>
  <si>
    <t>SAL38</t>
  </si>
  <si>
    <t xml:space="preserve"> 320 familias desplazadas de alto riesgo  con intervención psicosocial intervenidas durante los cuatro años</t>
  </si>
  <si>
    <t>Contratacion de 1 trabajadora social</t>
  </si>
  <si>
    <t>asesorias individuales</t>
  </si>
  <si>
    <t>visitas familiares</t>
  </si>
  <si>
    <t>grupos terapeuticos</t>
  </si>
  <si>
    <t>sesiones familiares</t>
  </si>
  <si>
    <t>2- Participación social en salud</t>
  </si>
  <si>
    <t>PROMOCION SOCIAL EN SALUD EN EL MUNICIPIO DE MANIZALES</t>
  </si>
  <si>
    <t>Contratación de 1 profesional del area social</t>
  </si>
  <si>
    <t>SAL40</t>
  </si>
  <si>
    <t>Capacitación al 100% de las organizaciones sociales en los componentes de promoción social  (20 redes de participación capacitadas por año)</t>
  </si>
  <si>
    <t>contratacion de  1  tecnico</t>
  </si>
  <si>
    <t>realizacion de diplomado, curso en participacion social</t>
  </si>
  <si>
    <t>contratacion de auditorios</t>
  </si>
  <si>
    <t>3-Programa de atención a personas en situación de discapacidad.</t>
  </si>
  <si>
    <t>PREVENCION Y ATENCION DE LA DISCAPACIDAD EN EL MUNICIPIO DE MANIZALES</t>
  </si>
  <si>
    <t>Rehabilitación funcional  e integral de la discapacidad</t>
  </si>
  <si>
    <t>SAL 41</t>
  </si>
  <si>
    <t xml:space="preserve"> Mantener activo  un modelo de atención para el cuidado integral en la discapacidad de mayor prevalencia</t>
  </si>
  <si>
    <t>SAL 42</t>
  </si>
  <si>
    <t>Evaluación del 100% de las personas en situación de discapacidad identificadas en la estrategia APS.</t>
  </si>
  <si>
    <t xml:space="preserve">Rehabilitación familiar, social y laboral para la población con discapacidad </t>
  </si>
  <si>
    <t>Elaboración de material educativo de apoyo a la prevención y a la rehabilitación funcional, social y familiar</t>
  </si>
  <si>
    <t>Elaboración de tiquetes para el funcionamiento de las zonas azules</t>
  </si>
  <si>
    <t>Acciones de prevención de la discapacidad</t>
  </si>
  <si>
    <t>Acciones de detección temprana de la discapacidad</t>
  </si>
  <si>
    <t>Apoyo a la Rehabilitacion familiar y laboral de las personas con discapacidad en el Municipio de Manizales</t>
  </si>
  <si>
    <t>Celebración de la semana de la discapacidad en el Municipio de Manizales</t>
  </si>
  <si>
    <t>Contratación de talento humano de apoyo a las acciones del proyecto</t>
  </si>
  <si>
    <t>5- RIESGOS PROFESIONALES</t>
  </si>
  <si>
    <t>1- Desarrollo de la política de salud ocupacional</t>
  </si>
  <si>
    <t>DESARROLLO DEL PROGRAMA DE GESTION DE LA SEGURIDAD Y SALUD EN EL TRABAJO PARA EL MUNICIPIO DE MANIZALES</t>
  </si>
  <si>
    <t>Desarrollo de la estrategia de entornos laborales saludables en entornos de trabajo formales</t>
  </si>
  <si>
    <t>SAL 43</t>
  </si>
  <si>
    <t>100 empresas e instituciones vinculadas a la estrategia de entornos laborales saludables activa</t>
  </si>
  <si>
    <t>2- Promoción de la salud y calidad de vida en ámbitos laborales informales</t>
  </si>
  <si>
    <t>Desarrollo de la estrategia de entornos laborales saludables con trabajaodres informales de las áreas urbana y rural del Municipio de Manizales</t>
  </si>
  <si>
    <t>SAL 44</t>
  </si>
  <si>
    <t>600 trabajadores informales incluidos en la estrategia de entornos laborales saludables</t>
  </si>
  <si>
    <t>PROPOSITO 4:</t>
  </si>
  <si>
    <t>DEPORTE - FACILITAR EL APROVECHAMIENTO DEL TIEMPO  LIBRE Y EL BIENESTAR MEDIANTE PRÁCTICAS DEPORTIVAS Y RECREATIVAS, EN ESPACIOS SEGUROS Y ADECUADOS</t>
  </si>
  <si>
    <t>1- PROMOCIÓN Y DESARROLLO DE LA RECREACIÓN, LA EDUCACIÓN FÍSICA, EL DEPORTE Y LA ACTIVIDAD FÍSICA</t>
  </si>
  <si>
    <t>1- Implementación de programas de Actividad Física y Recreación</t>
  </si>
  <si>
    <t xml:space="preserve">IMPLEMENTACION DE PROGRAMAS DE ACTIVIDAD FISICA Y RECREACION </t>
  </si>
  <si>
    <t>PLANEACIÓN, DIFUSIÓN Y REALIZACIÓN DE ACTIVIDADES EN LAS CICLOVIA DOMINICAL</t>
  </si>
  <si>
    <t>DEP01</t>
  </si>
  <si>
    <t>Aumentar a 6 los programas anuales de actividad física realizados de manera regular.</t>
  </si>
  <si>
    <t>PLANEACIÓN, DIFUSIÓN Y REALIZACIÓN DE ACTIVIDADES EN LAS RECREVIAS SATÉLITES</t>
  </si>
  <si>
    <t>PLANEACIÓN, DIFUSIÓN Y REALIZACIÓN DE ACTIVIDADES EN LOS CICLOPASESO NOCTURNOS</t>
  </si>
  <si>
    <t xml:space="preserve">COORDINACIÓN Y REALIZACIÓN  DE EVENTOS RECREO-DEPORTIVOS EN LAS 11 COMUNAS Y 7 CORREGIMIENTOS. </t>
  </si>
  <si>
    <t>REALIZACIÓN DE  PARADAS SATELITALES DE AERÓBICOS</t>
  </si>
  <si>
    <t>CAMIINATAS Y SENDERISMO</t>
  </si>
  <si>
    <t xml:space="preserve">CAMPAMENTO </t>
  </si>
  <si>
    <t>APOYO EN LA REALIZACIÓN DE LOS JUEGOS INTERCORREGIMIENTOS</t>
  </si>
  <si>
    <t>APOYO EN LA REALIZACIÓN DE LOS JUEGOS COMUNALES</t>
  </si>
  <si>
    <t>FERIA INFANTIL YARUMOS</t>
  </si>
  <si>
    <t>DOTAR DE IMPLEMENTOS Y MATERIAL DIDÁCTICO LOS PROGRAMAS DE ACTIVIDAD FÍSICA</t>
  </si>
  <si>
    <t>2- La Educación Física para el desarrollo de la calidad de la educación.</t>
  </si>
  <si>
    <t>APOYO A LOS PROGRAMAS DE EDUCACION FISICA</t>
  </si>
  <si>
    <t xml:space="preserve">REALIZAR LOS JUEGOS INTERCOLEGIADOS </t>
  </si>
  <si>
    <t>DEP06</t>
  </si>
  <si>
    <t>Aumentar a 43 el número de campeonatos anuales realizados en los juegos intercolegiados.</t>
  </si>
  <si>
    <t>REALIZAR LOS JUEGOS INTERESCOLARES</t>
  </si>
  <si>
    <t>REALIZAR LOS JUEGOS UNIVERSITARIOS</t>
  </si>
  <si>
    <t>DEP05</t>
  </si>
  <si>
    <t>Aumentar a 4 por año el número de proyectos implementados para incrementar la participación deportiva en instituciones educativas (incluye promotores deportivos – jornada extendida)</t>
  </si>
  <si>
    <t>3- Promoción y desarrollo deportivo.</t>
  </si>
  <si>
    <t>FOMENTO Y DESARROLLO DEL DEPORTE</t>
  </si>
  <si>
    <t>REALIZACIÓN Y PROMOCIÓN DE EVENTOS DEPORTIVOS EN LA FERIA</t>
  </si>
  <si>
    <t>DEP08</t>
  </si>
  <si>
    <t>Aumentar a treinta (30) el número de eventos deportivos organizados y/o patrocinados, anualmente.</t>
  </si>
  <si>
    <t>REALIZACIÓN DE EVENTOS NACIONALES E INTERNACIONALES EN LA CIUDAD DE MANIZALES</t>
  </si>
  <si>
    <t>APOYO A LAS ESCUELAS DE FORMACIÓN DEPORTIVAS</t>
  </si>
  <si>
    <t>DEP10</t>
  </si>
  <si>
    <t>Aumentar a 1.400 el número de niños y niñas vinculados a escuelas deportivas</t>
  </si>
  <si>
    <t>APOYO A ACTIVIDADES DEPORTIVAS CARÁCTER  COMUNITARIO</t>
  </si>
  <si>
    <t>APOYO A LAS ACTIVIDADES DEPORTIVAS  DE CLUBES,  LIGAS Y EQUIPOS PROFESIONALES</t>
  </si>
  <si>
    <t>DEP09</t>
  </si>
  <si>
    <t>Patrocinar 75 organizaciones deportivas en el desarrollo de sus actividades</t>
  </si>
  <si>
    <t>DECRETO 0286 DEPORTISTA APOYADO</t>
  </si>
  <si>
    <t xml:space="preserve">DESARROLLO DEL BALONCESTO EN LA CIUDAD DE MANIZALES </t>
  </si>
  <si>
    <t>2- CONSTRUCCIÓN, ADECUACIÓN Y MANTENIMIENTO DE LA INFRAESTRUCTURA DEPORTIVA Y RECREATIVA DEL MUNICIPIO</t>
  </si>
  <si>
    <t>1- Administración y mantenimiento de escenarios deportivos</t>
  </si>
  <si>
    <t>ADMINISTRACION Y MANTENIMIENTO DE ESCENARIOS DEPORTIVOS</t>
  </si>
  <si>
    <t>SERVICIO DE VIGILANCIA PARA LOS ESCENARIOS DEPORTIVOS DEL MUNICIPIO</t>
  </si>
  <si>
    <t>DEP11</t>
  </si>
  <si>
    <t xml:space="preserve">Recuperar y Mantener en buen estado y en funcionamiento el 100% de los escenarios deportivos </t>
  </si>
  <si>
    <t>SERVICO DE ASEO PARA  LOS ESCENARIOS DEPORTIVOS DEL MUNICIPIO</t>
  </si>
  <si>
    <t>SERVICIO DE REPARACIONES HIDROSANITARIAS Y ELECTRICAS DE LOS ESCENARIOS DEPORTIVOS</t>
  </si>
  <si>
    <t xml:space="preserve">SERVICIO DE TRANSPORTE PARA  LOS ESCENARIOS DEPORTIVOS DEL MUNICIPIO </t>
  </si>
  <si>
    <t>COORDINACIÓN DE ESCENARIOS DEPORTIVOS DEL MUNICIPIO DE MANIZALES</t>
  </si>
  <si>
    <t>PAGO DE FACTURAS DE CONSUMO DE ENERGÍA, ACUEDUCTO GAS DE LOS ESCENARIOS DEPORTIVOS</t>
  </si>
  <si>
    <t>2- Construcción  de escenarios deportivos.</t>
  </si>
  <si>
    <t>CONSTRUCCION Y ADECUACION DE ESCENARIOS DEPORTIVOS</t>
  </si>
  <si>
    <t>Hacer Adecuacion, Reparacion y Mantenimiento a los escenarios deportivos</t>
  </si>
  <si>
    <t>Recuperar y Mantener en buen estado y en funcionamiento el 100% de los escenarios deportivos</t>
  </si>
  <si>
    <t xml:space="preserve">Construcción Fase I pista de patinaje </t>
  </si>
  <si>
    <t>DEP12</t>
  </si>
  <si>
    <t>Construir diez (10) escenarios deportivos y recreativos</t>
  </si>
  <si>
    <t>Realizar Estudios y diseños pista de patinaje</t>
  </si>
  <si>
    <t>Realizar Interventoria</t>
  </si>
  <si>
    <t>PROPOSITO 5:</t>
  </si>
  <si>
    <t>DESARROLLO SOCIAL - FORTALECER LA PARTICIPACIÓN CIUDADANA EN SUS DIFERENTES MANIFESTACIONES,  EN EL MARCO DE LA INCLUSION.</t>
  </si>
  <si>
    <t>1- FORTALECIMIENTO DEL LIDERAZGO, LA INTERRELACIÓN Y LAS ORGANIZACIONES SOCIALES Y COMUNITARIAS</t>
  </si>
  <si>
    <t>1- Promoción del liderazgo, la organización y participación de las comunidades</t>
  </si>
  <si>
    <t>APOYO A INICIATIVAS COMUNITARIAS EN ELMUNICIPIO DE MANIZALES</t>
  </si>
  <si>
    <t>Proyectos presentados por JAL en Obra, Dotacion y Capacitacion</t>
  </si>
  <si>
    <t>DES03</t>
  </si>
  <si>
    <t>100% en  la ejecución de la partida global de las JAL (de 756 millones)</t>
  </si>
  <si>
    <t>PROCESOS DE FORMACION, ACOMPAÑAMIENTO Y GESTION COMUNITARIA A LIDERES DEL MUNICIPIO DE MANIZALES</t>
  </si>
  <si>
    <t>Asesoria a lideres (Abogado)</t>
  </si>
  <si>
    <t>DES01</t>
  </si>
  <si>
    <t>Lograr 35% de dignatarios capacitados (población 2.300)</t>
  </si>
  <si>
    <t>Capacitacion JAC y JAL</t>
  </si>
  <si>
    <t>Fechas Comunitarias, navidad y dia de accion comunal</t>
  </si>
  <si>
    <t>DES02</t>
  </si>
  <si>
    <t>Asesoría y acompañamiento al 100% de las JAC</t>
  </si>
  <si>
    <t>Participacion en eventos JAC y JAL</t>
  </si>
  <si>
    <t>Poliza de vida y pago de seguridad social</t>
  </si>
  <si>
    <t>2- Fortalecimiento de programas en los centros integrales de servicios comunitarios</t>
  </si>
  <si>
    <t>FORTALECIMIENTO DE PROGRAMAS EN LOS CENTROS INTEGRALES DE SERVICIOS COMUNITARIOS</t>
  </si>
  <si>
    <t>3- Construcción de alianzas y acuerdos sociales</t>
  </si>
  <si>
    <t>CUALIFICACION DE LA FORMACION TECNICA DE ARTESANOS Y UNIDADES EMPRESARIALES DEL MUNICIPIO DE MANIZALES</t>
  </si>
  <si>
    <t>2- DESARROLLO DE FACTORES PROTECTORES Y DE FOMENTO A LA INTEGRACIÓN, LA INCLUSIÓN Y EL EMPODERAMIENTO SOCIAL</t>
  </si>
  <si>
    <t>1- Empoderamiento de la familia como ente articulador de las estrategias de intervención para el fortalecimiento de la democracia, la inclusión, la diversidad y la equidad.</t>
  </si>
  <si>
    <t>PROMOCION DE LA FAMILIA COMO ESCENARIO FUNDAMENTAL DE SOCIALIZACION HUMANISTICA Y DEMOCRATICA</t>
  </si>
  <si>
    <t>Desarrollo de actividades para cumplir la politica de familia</t>
  </si>
  <si>
    <t>DES08</t>
  </si>
  <si>
    <t>Construir la política pública de familia para el municipio</t>
  </si>
  <si>
    <t>DES09</t>
  </si>
  <si>
    <t>Atender el 100% de las familias inscritas</t>
  </si>
  <si>
    <t>2- Fortalecimiento de acciones orientadas al desarrollo de la niñez, adolescencia y juventud</t>
  </si>
  <si>
    <t>ESTRATEGIA PARA LA FORMACION Y PARTICIPACION DE JOVENES EN CULTURA CIUDADANA</t>
  </si>
  <si>
    <t>Hacer acompañamiento a 78 organizaciones juveniles y prejuveniles</t>
  </si>
  <si>
    <t>DES11</t>
  </si>
  <si>
    <t>Acompañar 78 organizaciones prejuveniles y juveniles, por año</t>
  </si>
  <si>
    <t>Hacer acompañamiento y dotar el consejo Municipal de Juventud,Gabinete juvenil municipal, otras iniciativas juveniles</t>
  </si>
  <si>
    <t>DES12</t>
  </si>
  <si>
    <t xml:space="preserve">Atender 7000 adolescentes y jóvenes en procesos de participación social </t>
  </si>
  <si>
    <t>PROCESOS SOCIALES Y DE PARTICIPACION CON NIÑOS Y NIÑAS EN EL MUNICIPIO DE MANIZALES</t>
  </si>
  <si>
    <t xml:space="preserve">Realizar la Feria Infantil con niños y niñas en actividades lùdico recreativas </t>
  </si>
  <si>
    <t>DES10</t>
  </si>
  <si>
    <t>Vincular a 300 niños y niñas en procesos de participación social, por año</t>
  </si>
  <si>
    <t>3- Reconocimiento de igualdad de derechos, inclusión y diversidad de géneros.</t>
  </si>
  <si>
    <t>SOCIALIZACION, IMPLEMENTACIÓN Y SEGUIMIENTO DE LOS LINEAMIENTOS DE LA POLITICA PUBLICA PARA LAS MUJERES Y LA EQUIDAD DE GENERO EN EL MUNICIPIO DE MANIZALES</t>
  </si>
  <si>
    <t>Desarrollar actividades para el cumplimiento del proyecto</t>
  </si>
  <si>
    <t>DES13</t>
  </si>
  <si>
    <t xml:space="preserve">Vincular 2.000 mujeres por año, en procesos de participación sociales </t>
  </si>
  <si>
    <t>Realizar suministro de refrigerio para actividades de la mujer y consejo comunitario de mujeres</t>
  </si>
  <si>
    <t xml:space="preserve">Realizar talleres, foros, capcitaciones, formación  y eventos, de seguimiento a la Política de Mujer </t>
  </si>
  <si>
    <t>IMPLEMENTACION DE PROCESOS SOCIALES CON LA COMUNIDAD LGBTI DE MANIZALES</t>
  </si>
  <si>
    <t>Desarrollar un programa  para la Población LGBT</t>
  </si>
  <si>
    <t>DES14</t>
  </si>
  <si>
    <t>Desarrollar un programa de inclusión y diversidad de género</t>
  </si>
  <si>
    <t>4- Participación e integración social de la población mayor para un ejercicio efectivo del municipio.</t>
  </si>
  <si>
    <t>ATENCION INTEGRAL A PERSONAS MAYORES DEL MUNICIPIO DE MANIZALES</t>
  </si>
  <si>
    <t>Institucionalizacion adultos mayores</t>
  </si>
  <si>
    <t>DES16</t>
  </si>
  <si>
    <t>Atender integralmente a 280 adultos mayores por año</t>
  </si>
  <si>
    <t>DES15</t>
  </si>
  <si>
    <t>Vincular 5.654 adultos mayores por año a procesos sociales</t>
  </si>
  <si>
    <t>IMPLEMENTACION DEL PROGRAMA CENTROS VIDA PARA LAS PERSONAS MAYORES DEL MUNICIPIO DE MANIZALES</t>
  </si>
  <si>
    <t>Funcionamiento de 4 Centros Vida</t>
  </si>
  <si>
    <t>3- INCLUSIÓN DIGITAL</t>
  </si>
  <si>
    <t>1- Masificación de las TIC´s  en entornos comunitarios y sociales</t>
  </si>
  <si>
    <t>APROPIACION DE LAS TECNOLOGIAS DE INFORMACION Y COMUNICACIÓN EN TELECENTROS COMUNITARIOS</t>
  </si>
  <si>
    <t>Funcionamiento de los telecentros comunitarios.</t>
  </si>
  <si>
    <t>DES18</t>
  </si>
  <si>
    <t>Garantizar 150.000 ingresos por año a los Tecnocentros</t>
  </si>
  <si>
    <t>DES.17</t>
  </si>
  <si>
    <t>39 telecentros en Funcionamiento</t>
  </si>
  <si>
    <t>4- ACOMPAÑAMIENTO A LAS ESTRATÉGIAS NACIONALES DE SUPERACIÓN DE LA POBREZA EXTREMA</t>
  </si>
  <si>
    <t xml:space="preserve">1- Promoción Red Unidos y Familias en Acción </t>
  </si>
  <si>
    <t>PARTICIPACION SOCIAL PARA LA SUPERACION DE LA POBREZA EXTREMA</t>
  </si>
  <si>
    <t>Red Unidos</t>
  </si>
  <si>
    <t>DES19</t>
  </si>
  <si>
    <t>Brindar acompañamiento familiar a 5.907 familias, por año en el programa Red Unidos</t>
  </si>
  <si>
    <t>DES20</t>
  </si>
  <si>
    <t>Aumentar a 48.000 el numero de servicios para personas de Red Unidos</t>
  </si>
  <si>
    <t>Auditorios</t>
  </si>
  <si>
    <t>DES21</t>
  </si>
  <si>
    <t>Atender el 100% de las familias inscritas en el programas de Familias en acción</t>
  </si>
  <si>
    <t>Artes y Oficios</t>
  </si>
  <si>
    <t>DES22</t>
  </si>
  <si>
    <t>Capacitar a 860 personas por año,  en artes y oficios</t>
  </si>
  <si>
    <t>Acompañamiento sico social</t>
  </si>
  <si>
    <t>SERVICIO INHUMACION DE CADAVERES</t>
  </si>
  <si>
    <t>Auxilios funerarios</t>
  </si>
  <si>
    <t>5-  FORTALECIMIENTO DE LA INFRAESTRUCTURA SOCIAL Y COMUNITARIA</t>
  </si>
  <si>
    <t>1- Construcción, mantenimiento, adecuación y dotación de las sedes comunales y centros comunitarios</t>
  </si>
  <si>
    <t>Dotacion</t>
  </si>
  <si>
    <t>DES23</t>
  </si>
  <si>
    <t>Mantener y adecuar 4 sedes por año</t>
  </si>
  <si>
    <t>Vigilancias Ciscos</t>
  </si>
  <si>
    <t>Hacer mantenimiento de las sedes comunales</t>
  </si>
  <si>
    <t>Realizar interventoria y Asistencia Tecnica</t>
  </si>
  <si>
    <t>PROPOSITO 6:</t>
  </si>
  <si>
    <t xml:space="preserve">GOBIERNO -FORTALECER LA CONVIVENCIA SOCIAL EL RESPETO POR LOS DERECHOS HUMANOS Y HABITANTES Y LA SEGURIDAD DEMOCRATICA </t>
  </si>
  <si>
    <t xml:space="preserve">1- ATENCION Y  PROTECCION A LA POBLACION EN RIESGO DE GENERAR CONFLICTO S DE CONVIVIENCIA </t>
  </si>
  <si>
    <t>1-  Intervención inmediata a personas y grupos con alteraciones del comportamiento  psicosocial.</t>
  </si>
  <si>
    <t>APOYO MITIGACION Y REDUCCION DEL DAÑO EN LA POBLACION VULNERABLE EN EL MUNICIPIO DE MANIZALES</t>
  </si>
  <si>
    <t>Vincular o contratar de profesionales o personal operativo para procesos de intervención y reducción del daño</t>
  </si>
  <si>
    <t>GOB01.</t>
  </si>
  <si>
    <t xml:space="preserve">Realizar 288 operativos bio-Sico-sociales por año (menores, habitantes de y en la calle y en situación en alto grado de excitación) </t>
  </si>
  <si>
    <t>Adquirir elementos para la seguridad industrial e identificación del personal que realiza procesos de intervención y reducción del daño</t>
  </si>
  <si>
    <t>GOB02.</t>
  </si>
  <si>
    <t>Realizar 2.800 intervenciones a las personas ingresadas a la UPV por año (abordaje primario)</t>
  </si>
  <si>
    <t>Adquirir de elementos de Aseo</t>
  </si>
  <si>
    <t>Pagar servicios públicos Unidad de Proteccion a la Vida</t>
  </si>
  <si>
    <t>GOB03.</t>
  </si>
  <si>
    <t>Realizar 55 brigadas por año</t>
  </si>
  <si>
    <t>2- PROMOCIÓN Y DEFENSA DE DERECHOS DE LOS NIÑOS, NIÑAS, ADOLESCENTES Y FAMILIA</t>
  </si>
  <si>
    <t xml:space="preserve">
1- Atención  integral a niños, niñas y adolescentes infractores.</t>
  </si>
  <si>
    <t xml:space="preserve"> PROTECCION INTEGRAL A NIÑOS Y NIÑAS EN SITUACION DE VULNERABILIDAD DE SUS DERECHOS</t>
  </si>
  <si>
    <t xml:space="preserve"> Atender niñas y niños y adolecentes en situacion de sus riesgos, prevencion integral a menores en vulneracion de sus derechos (medio social)</t>
  </si>
  <si>
    <t>GOB04.</t>
  </si>
  <si>
    <t>Atender como mínimo 95 niños por año en el Centro de atención especializada</t>
  </si>
  <si>
    <t xml:space="preserve"> Realizar operativos con base en el decreto 226 de 2008</t>
  </si>
  <si>
    <t>GOB06.</t>
  </si>
  <si>
    <t>Incrementar a 84 anuales los operativos por año, en aplicación del decreto 181 de 2012</t>
  </si>
  <si>
    <t xml:space="preserve">2- Prevención del abuso sexual </t>
  </si>
  <si>
    <t>PREVENCION DEL ABUSO SEXUAL EN EL MUNICIPIO</t>
  </si>
  <si>
    <t>Vincular o contratar personal profesional para apoyo en áreas de psicología y desarrollo familiar</t>
  </si>
  <si>
    <t>GOB05.</t>
  </si>
  <si>
    <t>Número de campañas educativas realizadas por personal de las Comisarías</t>
  </si>
  <si>
    <t>Brindar servicio de alojamiento en hogares de paso para víctimas del abuso sexual, jovenes, niños y niñas en defensa de sus derechos</t>
  </si>
  <si>
    <t>3- Protección y restablecimiento de derechos y resocialización de comunidades vulnerables</t>
  </si>
  <si>
    <t>Prevenir y atender en las peores formas de trabajo infantíl</t>
  </si>
  <si>
    <t>GOB07</t>
  </si>
  <si>
    <t>12 operativos por año orientados a identificar los niños trabajadores sin permiso legal</t>
  </si>
  <si>
    <t>Brindar apoyo logistico, actividades ludicas y recreativas pegate al parche</t>
  </si>
  <si>
    <t>Realiza 160 compañas educativas</t>
  </si>
  <si>
    <t>Dotar el elementos derpotivos, ludicos y recreativos pegate al parche</t>
  </si>
  <si>
    <t>4- Desarrollo sistémico en la prevención y atención a la violencia personal, familiar y social</t>
  </si>
  <si>
    <t xml:space="preserve"> ATENCION DE LA VIOLENCIA EN LOS AMBITOS PERSONAL Y FAMILIAR EN EL MUNICIPIO </t>
  </si>
  <si>
    <t>Realizar atencion psicosocial y asesorías familiares individuales y grupales, atención psicoterapeutica-psiquiatrica que contribuya a garantizar la recomposición de la estructuras familiares fragmentadas</t>
  </si>
  <si>
    <t>GOB10.</t>
  </si>
  <si>
    <t>Realizar 8.000 intervenciones por año en violencia personal, familiar y social</t>
  </si>
  <si>
    <t>3- PROMOCIÓN DE DERECHOS HUMANOS Y DERECHO INTERNACIONAL HUMANITARIO.</t>
  </si>
  <si>
    <t>1- Promoción y garantía de los derechos de las víctimas del conflicto armado y de la población desplazada.</t>
  </si>
  <si>
    <t>Contratar servicios para brindar apoyo humanitario como alimentación, alojamiento, orientación psicosocial , transporte</t>
  </si>
  <si>
    <t>GOB11.</t>
  </si>
  <si>
    <t>Brindar asistencia humanitaria al 100% de la población que rinde declaración en el Centro Regional de Víctimas</t>
  </si>
  <si>
    <t>Brindar servicio de arrendamiento para el fortalecimiento de calidad de servicios del centro regional de víctimas</t>
  </si>
  <si>
    <t>Pagar servicios públicos en la ejecución del proyecto</t>
  </si>
  <si>
    <t>4- SEGURIDAD Y CONVIVENCIA CIUDADANA</t>
  </si>
  <si>
    <t>1- Fortalecimiento de la institucionalidad para la seguridad y la justicia.</t>
  </si>
  <si>
    <t>APOYO A ORGANISMOS DE SEGURIDAD Y CONVIVENCIA CIUDADANA</t>
  </si>
  <si>
    <t xml:space="preserve">Transportar organismos de seguridad del estado, secretaria de gobierno, y secretaria del medio ambiente </t>
  </si>
  <si>
    <t>GOB13.</t>
  </si>
  <si>
    <t>Realizar 700 operativos y patrullajes por año</t>
  </si>
  <si>
    <t xml:space="preserve">Ejecutar programa de alimentación y raciones Operativos organismos de seguridad </t>
  </si>
  <si>
    <t>Brindar servicio de Alojamiento organismos de seguridad</t>
  </si>
  <si>
    <t>Ejecutar el servicio de alimentacion equinos</t>
  </si>
  <si>
    <t>Realizar operativos de control como medida de protección para niños y adolecentes en virtud del decreto 0279 del 2013 y en pro de la conservación del orden publico y la seguridad y la convivencia ciudadana</t>
  </si>
  <si>
    <t>Hacer vigilancia de las inspecciones de policía, comisarias de familia y casa de justicia</t>
  </si>
  <si>
    <t>GOB85.</t>
  </si>
  <si>
    <t>Atender el 100% de las personas que utilizan los servicios de las comisarias</t>
  </si>
  <si>
    <t xml:space="preserve">Adquirir soat y seguros para las motos de los org. De Seguridad </t>
  </si>
  <si>
    <t>GOB25.</t>
  </si>
  <si>
    <t xml:space="preserve"> Entrega a la policía nacional de 6 vehículos tipo panel para los CAI del municipio, incluye sostenimientos de impuestos, SOAT, mantenimiento y seguros de vehículos</t>
  </si>
  <si>
    <t>Ejecutar programa de Convivencia en el Futbol</t>
  </si>
  <si>
    <t>GOB16.</t>
  </si>
  <si>
    <t xml:space="preserve"> Realizar 250 campañas de Seguridad y Convivencia Ciudadana, por año</t>
  </si>
  <si>
    <t>Pago de recompenzas por campañas de informacion</t>
  </si>
  <si>
    <t>Administrar Hogares de paso habitantes de calle</t>
  </si>
  <si>
    <t xml:space="preserve">Vincular abogado programas para seguridad ciudadana </t>
  </si>
  <si>
    <t>Realizar calibración de equipos</t>
  </si>
  <si>
    <t xml:space="preserve">Realizar Feria infantil </t>
  </si>
  <si>
    <t>Pagar arrendamiento de auditorios para realizar capacitaciones o encuentros sobre seguridad ciudadana</t>
  </si>
  <si>
    <t xml:space="preserve">Realizar lanzamiento de publicidad y difusion estrategia de seguridad y convivencia ciudadana </t>
  </si>
  <si>
    <t>Realizar campañas de formación En estetica para extrabajadoras sexulas</t>
  </si>
  <si>
    <t>Contratar personal para mantenimiento Preventivo y correctivo progama alarmas comunitarias</t>
  </si>
  <si>
    <t>GOB19.</t>
  </si>
  <si>
    <t>Instalación de 90 alarmas nuevas de alta tecnología sincronizadas con la sala SIES de la policía nacional</t>
  </si>
  <si>
    <t>Pagar Servicios publicos organismos de seguridad</t>
  </si>
  <si>
    <t>GOB14.</t>
  </si>
  <si>
    <t>Mantener en funcionamiento la sala SIES de la policía (Sistema Integrado de Emergencias y Seguridad)</t>
  </si>
  <si>
    <t xml:space="preserve">Pago de servicios publicos comisarias e inspecciones de policia </t>
  </si>
  <si>
    <t xml:space="preserve">Adqusicion de vehiculos </t>
  </si>
  <si>
    <t xml:space="preserve">Mantenimiento preventivo y correctivo motos </t>
  </si>
  <si>
    <t>2- Resocialización y prevención del delito.</t>
  </si>
  <si>
    <t xml:space="preserve">APOYO A LOS PROCESOS DE RESOLUCION ALTERNATIVA DE CONFLICTOS </t>
  </si>
  <si>
    <t>Capacitar a miembros del Consejo Municipal de Paz, jueces de Paz y conciliadores en equidad A JUECES DE PAZ, CONCILIADORES EN EQUIDAD</t>
  </si>
  <si>
    <t>GOB28</t>
  </si>
  <si>
    <t xml:space="preserve">Intervenir el 100% de los  grupos reconocidos por su vulnerabilidad </t>
  </si>
  <si>
    <t xml:space="preserve"> RESOCIALIZACION Y PREVENCION DEL DELITO EN EL MUNICIPIO DE MANIZALES </t>
  </si>
  <si>
    <t>Brindar servicio de sonido, litografiá y tipografía.</t>
  </si>
  <si>
    <t>Atender niños hogar San Jose</t>
  </si>
  <si>
    <t>Realizar obras físicas en el Centro Los Zagales</t>
  </si>
  <si>
    <t>Realizar adecuaciones de las instalaciones de los centros carcelarios de la Ciudad</t>
  </si>
  <si>
    <t>ECONOMICA</t>
  </si>
  <si>
    <t>PROPOSITO 7:</t>
  </si>
  <si>
    <t>TICS Y COMPETITIVIDAD  -PROPICIAR CONDICIONES FAVORABLES PARA EL DESARROLLO BASADO EN CONOCIMIENTO, LA COMPETITIVIDAD, LA INNOVACIÓN, EL EMPRENDIMIENTO, EL DESARROLLO EMPRESARIAL Y LA ATRACCIÓN DE INVERSIÓN</t>
  </si>
  <si>
    <t>1- ACCIÓN EXTERIOR Y ADAPTACIÒN A TRATADOS COMERCIALES</t>
  </si>
  <si>
    <t>1- Gestión de cooperación internacional</t>
  </si>
  <si>
    <t>PROMOVER EL POSICIONAMIENTO DE LA CIUDAD DE MANIZALES EN LOS AMBITOS NACIONAL E INTERNACIONAL EN LOS MERCADOS DE INTERES</t>
  </si>
  <si>
    <t>Gestionar recursos de cooperación internacional técnica y financiera- Atracción de inversión</t>
  </si>
  <si>
    <t>COM.01</t>
  </si>
  <si>
    <t xml:space="preserve">2.000 millones gestionados en el cuatrienio.        </t>
  </si>
  <si>
    <t>COM.03</t>
  </si>
  <si>
    <t>Plan estratégico de promoción de inversiones en ejecución</t>
  </si>
  <si>
    <t>2-  Promoción de inversiones</t>
  </si>
  <si>
    <t xml:space="preserve"> Apoyo de eventos  para la atracción de inversión, atracción de foráreos y/o desarrollo local</t>
  </si>
  <si>
    <t>COM.20</t>
  </si>
  <si>
    <t>Apoyar 10 eventos por año, para la atracción de inversión, atracción de foráreos y/o desarrollo local</t>
  </si>
  <si>
    <t>3- Fomento a la internacionalización de las empresas</t>
  </si>
  <si>
    <t>Desarrollo de estrategias de Internacionalizacion de las empresas de la ciudad</t>
  </si>
  <si>
    <t>COM.04</t>
  </si>
  <si>
    <t>30  empresas por año con mercados internacionales fortalecidos</t>
  </si>
  <si>
    <t>2- EMPRENDIMIENTO Y FORTALECIMIENTO EMPRESARIAL</t>
  </si>
  <si>
    <t>1- Apoyo a procesos de encadenamientos productivos</t>
  </si>
  <si>
    <t>IMPLEMENATACION DE ESTRATEGIAS PARA EL DESARROLLO DE LA INNOVACION, LA PRODUCTIVIDAD, EMPRENDIMIENTO Y EL DESARROLLO EMPRESARIAL EN EL TEJIDO EMPRESARIAL DE LA CIUDAD DE MANIZALES CON INCLUSION DE LA POBLACION EN CONDICION DE VULNERABILIDAD</t>
  </si>
  <si>
    <t>Fortalecimiento de encadenamientos productivos</t>
  </si>
  <si>
    <t>COM.05</t>
  </si>
  <si>
    <t>Fortalecer 200 empresas por año en el proceso de cadenas productivas</t>
  </si>
  <si>
    <t>COM.14</t>
  </si>
  <si>
    <t>Realizar 12 ruedas de negocio</t>
  </si>
  <si>
    <t>COM.06</t>
  </si>
  <si>
    <t>Intervenir 4 sectores productivos por año</t>
  </si>
  <si>
    <t>Participación en la Vitrina turistica de Anato</t>
  </si>
  <si>
    <t>2- Apoyo a procesos de innovación y transferencia de conocimiento</t>
  </si>
  <si>
    <t xml:space="preserve">Desarrollo de estrategias de investigación e innovación en empresas de la ciudad </t>
  </si>
  <si>
    <t>COM.07</t>
  </si>
  <si>
    <t>15  empresas con planes de gestión de la innovación y/o aglomeraciones productivas por año</t>
  </si>
  <si>
    <t>3- Fortalecimiento de procesos de apoyo al emprendimiento</t>
  </si>
  <si>
    <t>Emprendimiento y Financiación</t>
  </si>
  <si>
    <t>COM.08</t>
  </si>
  <si>
    <t>Sensibilizar 2.625 personas por año, en emprendimiento</t>
  </si>
  <si>
    <t>COM.09</t>
  </si>
  <si>
    <t>Formular 70 planes de negocios  por año</t>
  </si>
  <si>
    <t>COM.13</t>
  </si>
  <si>
    <t>Apalancar 8.000 millones de pesos en el cuatrienio</t>
  </si>
  <si>
    <t>Programa MANIZALES MÁS</t>
  </si>
  <si>
    <t>COM.10</t>
  </si>
  <si>
    <t>Número de procesos de sensibilización en emprendimiento de alto impacto</t>
  </si>
  <si>
    <t>COM.11</t>
  </si>
  <si>
    <t>Número de proyectos de alto impacto asesorados</t>
  </si>
  <si>
    <t>COM.12</t>
  </si>
  <si>
    <t>Número de empresas de alto impacto creadas</t>
  </si>
  <si>
    <t>4- Fortalecimiento empresarial</t>
  </si>
  <si>
    <t>IMPLEMENTACION DE ESTRATEGIAS PARA EL DESARROLLO DE LA INNOVACION, LA PRODUCTIVIDAD, EMPRENDIMIENTO Y EL DESARROLLO EMPRESARIAL EN EL TEJIDO EMPRESARIAL DE LA CIUDAD DE MANIZALES CON INCLUSION DE LA POBLACION EN CONDICION DE VULNERABILIDAD</t>
  </si>
  <si>
    <t>Fortalecimiento Empresarial</t>
  </si>
  <si>
    <t>COM.19</t>
  </si>
  <si>
    <t>70 empresas con procesos de fortalecimiento por año</t>
  </si>
  <si>
    <t>COM.16</t>
  </si>
  <si>
    <t>200 Comerciantes formalizados en el municipio</t>
  </si>
  <si>
    <t>Alquiler de salas de conferencia equipadas para la realización de eventos de la secretaría</t>
  </si>
  <si>
    <t>3- DESARROLLO DE SECTORES DE ALTO IMPACTO</t>
  </si>
  <si>
    <t>1- Desarrollo e implementación de proyectos productivos a partir de tecnologías para la información (TIC´s)</t>
  </si>
  <si>
    <t xml:space="preserve">PROPICIAR CONDICIONES FAVORABLES PARA EL DESARROLLO Y CRECIMIENTO DE LOS SECTORES DE ALTO IMPACTO EN LA CIUDAD DE MANIZALES                 </t>
  </si>
  <si>
    <t>Desarrollo del Plan estratégico de TIC para la ciudad de manizales</t>
  </si>
  <si>
    <t>COM.18</t>
  </si>
  <si>
    <t>Ejecutar 2 Planes de Acción para el desarrollo de 2 sectores de alto impacto (BIOTECNOLOGÍA y TIC’s)</t>
  </si>
  <si>
    <t>Diseño e implementación de estrategias para dinamizar el sector BIO en la ciudad.</t>
  </si>
  <si>
    <t>Competitividad Regional</t>
  </si>
  <si>
    <t>PROPOSITO 8:</t>
  </si>
  <si>
    <t>TURISMO  -PROYECTAR A MANIZALES COMO DESTINO TURÍSTICO A NIVEL NACIONAL E INTERNACIONAL</t>
  </si>
  <si>
    <t>1- DESARROLLO TURÍSTICO DE EL MUNICIPIO</t>
  </si>
  <si>
    <t>1- Promoción de ciudad y atracción de visitantes.</t>
  </si>
  <si>
    <t>PROMOCION DEL DESTINO TURISTICO MANIZALES Y SUS PRODUCTOS DE TURISMO ESPECIALIZADO  (SE FUSIONARON LOS ANTERIORES 94-98-101)</t>
  </si>
  <si>
    <t>Contratación de Guias profesionales para el Pit Terminal, Pit Parque Benjamin López, Contratación de los servicios de Conserje.</t>
  </si>
  <si>
    <t>Promocionar a Manizales como Destino Turístico a Nivel Nacional</t>
  </si>
  <si>
    <t>Contratación del Servicio de Vigilancia para el Punto de Información Turística.</t>
  </si>
  <si>
    <t xml:space="preserve"> Pago de servicios públicos Pits</t>
  </si>
  <si>
    <t>Asistencia Vitrina Turística de Anato</t>
  </si>
  <si>
    <t>TUR03</t>
  </si>
  <si>
    <t>Participar en 5 ferias y eventos por año</t>
  </si>
  <si>
    <t>Apoyo en la realización del Proyecto Bioma, consistente en la contratación del personal operativo, pago de servicios públicos y demás necesidades logísticas y de administración del proyecto.</t>
  </si>
  <si>
    <t>TUR09</t>
  </si>
  <si>
    <t xml:space="preserve">Incrementar a 15.000 en promedio anual los visitantes al parque benjamín López y en 25.000 promedio anual en el terminal de transportes en los PIT </t>
  </si>
  <si>
    <t>REALIZACION FERIA DE MANIZALES</t>
  </si>
  <si>
    <t>TUR12</t>
  </si>
  <si>
    <t>Realizar la Feria de Manizales, anualmente</t>
  </si>
  <si>
    <t>FORTALECIMIENTO DE LA RED DE ECOPARQUES</t>
  </si>
  <si>
    <t xml:space="preserve">Convenio de asociación para la operación de le red de ecoparques y sitios de interés turístico (Programar y coordinar durante todos los meses del año actividades en fechas espciales: Feria de Manizales, Dia del Padre, Dia de la madre. Semana Santa, Dia de los niños,  Dia Interncional del Turismo, entre otros) </t>
  </si>
  <si>
    <t>TUR07</t>
  </si>
  <si>
    <t>Promover el ingreso a la Red de Ecoparques (Yarumos: 8.000
Bosque popular el prado: 800.000, Alcázares: 20.000 y Monumento a los Colonizadores: 110.000) por año</t>
  </si>
  <si>
    <t>Contratar el servicio de vigilancia en el Ecoparque los Yarumos y el Bosque Popular el Prado durante el período mencionado</t>
  </si>
  <si>
    <t xml:space="preserve">Realizar el pago de servicios públicos en el Ecoparque los Yarumos y el Bosque Popular el Prado </t>
  </si>
  <si>
    <t>Realizar la poda, rocería, jardinería, mantenimiento y aseo de las áreas verdes  y administrativas del Bosque Popular el Prado y el Ecoparque los Yarumos durante el 2015.</t>
  </si>
  <si>
    <t>Realizar reparaciones locativas en el ecoparque los Yarumos y el Bosque Popular el Prado</t>
  </si>
  <si>
    <t>TUR08</t>
  </si>
  <si>
    <t>Realizar 200 actividades por año entre talleres, tertulias y celebraciones en temáticas turísticas y culturales, en el Monumento a los Colonizadores, Ecoparque Alcázares Arenillo, Yarumos y Bosque Popular</t>
  </si>
  <si>
    <t>Contratar la prestación del servicio de paramédicos y ambulancia en la Red de Ecoparques (Ecoparque los Yarumos y el Bosque Popular el Prado)</t>
  </si>
  <si>
    <t>2- Desarrollo empresarial turístico.</t>
  </si>
  <si>
    <t>Fortalecimiento de la cadena productiva del turismo</t>
  </si>
  <si>
    <t>PROPOSITO 9:</t>
  </si>
  <si>
    <t>RURAL  -PROMOVER EL DESARROLLO INTEGRAL DE LA POBLACIÓN RURAL</t>
  </si>
  <si>
    <t>1- MEJORAMIENTO DE LA CAPACIDAD DEL CAPITAL HUMANO Y SOCIAL DE LOS HABITANTES DEL SECTOR RURAL DEL MUNICIPIO DE MANIZALES.</t>
  </si>
  <si>
    <t>1-Promoción y fortalecimiento del sector agropecuario.</t>
  </si>
  <si>
    <t>DESARROLLO PRODUCTIVIDAD Y CALIDAD DE LA PRODUCCION AGROPECUARIA</t>
  </si>
  <si>
    <t>Contratar apoyo profesional para la asistencia tecnica</t>
  </si>
  <si>
    <t>RUR01.</t>
  </si>
  <si>
    <t>400 de fincas en proceso de certificación en BPA</t>
  </si>
  <si>
    <t>RUR02.</t>
  </si>
  <si>
    <t>300 de fincas en proceso de certificación en BPP</t>
  </si>
  <si>
    <t>RUR03.</t>
  </si>
  <si>
    <t>Implementar 7 ECAS</t>
  </si>
  <si>
    <t>RUR07</t>
  </si>
  <si>
    <t>Beneficiar a 4.000 pequeños y medianos productores agropecuarios, en servicios de asistencia técnica (1.000 por año)</t>
  </si>
  <si>
    <t>Hacer mejoramiento de la caficultura mediante entrega de materiales y equipamento para el proceso del cafe</t>
  </si>
  <si>
    <t>RURO9</t>
  </si>
  <si>
    <t>Realizar cuatro (4) proyectos para mejorar la competitividad del sector agropecuario</t>
  </si>
  <si>
    <t>2- Mejoramiento del desarrollo humano.</t>
  </si>
  <si>
    <t>MEJORAMIENTO DE LAS CAPACIDADES SOCIALES DE LA POBLACION RURAL</t>
  </si>
  <si>
    <t>Realizar el Día del Campesino</t>
  </si>
  <si>
    <t>RUR13</t>
  </si>
  <si>
    <t>Realizar 80 reuniones con instituciones para generar espacios de interacción de los diferentes actores del sector público y privado relacionados con la zona rural (20 por año)</t>
  </si>
  <si>
    <t>RUR11</t>
  </si>
  <si>
    <t xml:space="preserve"> Capacitar a 500 productores agropecuarios en educación financiera básica para mejorar la capacidad de generar ingresos por parte de la población rural (125 por año)</t>
  </si>
  <si>
    <t>RUR12</t>
  </si>
  <si>
    <t xml:space="preserve"> Capacitar a 500 productores agropecuarios en comercialización y mercadeo (125 por año)</t>
  </si>
  <si>
    <t>3. Mejoramiento del habitat y el entorno rural</t>
  </si>
  <si>
    <t>FORTALECIMIENTO DEL COMPONENTE AMBIENTAL DE LOS PROCESOS DESARROLLADOS EN LA ZONA RURAL DEL MUNICIPIO DE MANIZALES</t>
  </si>
  <si>
    <t>Fortalecer asociaciones para la agroindustria - cadenas productivas</t>
  </si>
  <si>
    <t>Convenio Fortalecimiento y proteccion de Microcuencas</t>
  </si>
  <si>
    <t>RUR16</t>
  </si>
  <si>
    <t xml:space="preserve"> Realizar 20 actividades comunitarias para promover el interés por la conservación del entorno natural (5 por año)</t>
  </si>
  <si>
    <t>Contratar apoyo profesional para la asistencia social y ambiental</t>
  </si>
  <si>
    <t>HABITAT</t>
  </si>
  <si>
    <t>PROPOSITO 10:</t>
  </si>
  <si>
    <t>VIVIENDA  -DISMINUIR EL DÉFICIT DE VIVIENDA EN GRUPOS VULNERABLES Y EN SITUACIÓN DE RIESGO</t>
  </si>
  <si>
    <t>1- GESTIÓN Y MEJORAMIENTO DE VIVIENDA</t>
  </si>
  <si>
    <t xml:space="preserve">1- Construcción y gestión de vivienda </t>
  </si>
  <si>
    <t>CONSTRUCCION Y MEJORAMIENTO DE VIVIENDA DE INTERES SOCIAL PRIORITARIO EN EL MUNICIPIO DE MANIZALES</t>
  </si>
  <si>
    <t>2- Mejoramientos de viviendas</t>
  </si>
  <si>
    <t>Realizar mejoramiento de vivienda</t>
  </si>
  <si>
    <t>VIV04
VIV05</t>
  </si>
  <si>
    <t>Intervenir 1.600 viviendas con mejoramientos (1.000 en el área urbana y 600 en el área rural en el cuatrienio)</t>
  </si>
  <si>
    <t>3- Titulación de predios</t>
  </si>
  <si>
    <t>Realizar tiitulacion de predios</t>
  </si>
  <si>
    <t>VIV06</t>
  </si>
  <si>
    <t>Incrementar a 100 los predios escriturados</t>
  </si>
  <si>
    <t>PROPOSITO 11:</t>
  </si>
  <si>
    <t xml:space="preserve">AGUA Y RESIDUOS  -FORTALECER LOS PROCESOS DE SUMINISTRO DE AGUA POTABLE, TRATAMIENTO DE AGUAS Y GESTION DE RESIDUOS </t>
  </si>
  <si>
    <t>1- AMPLIACIÓN  Y MEJORAMIENTO DE LOS SISTEMAS DE SUMINISTRO DE AGUA POTABLE Y SANEAMIENTO BÁSICO.</t>
  </si>
  <si>
    <t>1- Mantenimiento de sistemas de suministro de agua potable urbano y rural.</t>
  </si>
  <si>
    <t>CONSTRUCCION  Y DOTACION DE INFRAESTRUCTURA DE COBERTURA EN SERVICIOS BASICOS</t>
  </si>
  <si>
    <t>Obra fisica para agua potable y saneamiento</t>
  </si>
  <si>
    <t>OBR02</t>
  </si>
  <si>
    <t xml:space="preserve"> Mantener el índice de continuidad del servicio de acueducto en 24 horas en zona urbana</t>
  </si>
  <si>
    <t>2- Construcción y mantenimiento de sistemas de alcantarillado y plantas de tratamiento de aguas residuales urbano y rural.</t>
  </si>
  <si>
    <t>Pagar vigencia futura agua potable y saneamiento-Aguas Mzls</t>
  </si>
  <si>
    <t>OBR01</t>
  </si>
  <si>
    <t>3- Cobertura en servicios de agua potable</t>
  </si>
  <si>
    <t>PAGO SUBSIDIOS - MINIMO VITAL. AGUAS DE MANIZALES</t>
  </si>
  <si>
    <t>OBR03</t>
  </si>
  <si>
    <t xml:space="preserve">Cumplir al 100% con el traslado de los subsidios </t>
  </si>
  <si>
    <t>PAGO DE SUBSIDIOS - EMAS</t>
  </si>
  <si>
    <t>OBR04</t>
  </si>
  <si>
    <t>PAGO DE SUBSIDIOS EMPOCALDAS</t>
  </si>
  <si>
    <t>Pago subsidios agua potable y saneamiento-VF Aguas Mzls</t>
  </si>
  <si>
    <t>Cumplimiento en el traslado de los subsidios</t>
  </si>
  <si>
    <t>4- Manejo de residuos sólidos.</t>
  </si>
  <si>
    <t>PGIRS (ESCOMBRERAS)</t>
  </si>
  <si>
    <t>EJECUTAR PLAN DE MANEJO Y APROVECHAMIENTO DE RESIDUOS SOLIDOS - PGIRS</t>
  </si>
  <si>
    <t>OBR06</t>
  </si>
  <si>
    <t xml:space="preserve">Cubrir el 60% de el municipio con un plan de recuperación de residuos solidos </t>
  </si>
  <si>
    <t>ESTUDIOS TENCNICOS PARA EL DESARROLLO DE LAS ESCOMBRERAS</t>
  </si>
  <si>
    <t>OBR07</t>
  </si>
  <si>
    <t>Desarrollar un plan estratégico de escombreras</t>
  </si>
  <si>
    <t xml:space="preserve">MOVIMIENTO DE TIERRAS, RECOLECCIÓN  Y DISPOSICIÓN  ADECUADA DE ESCOMBROS QUE AFECTAN EL ESPACIO PÚBLICO, CANALIZACIÓN DE AGUAS Y FILTROS, REALCE DE CHIMENEAS, MUROS Y CONSTRUCCIÓN DE BOXCOULVERT  Y OBRAS DE ADECUACIÓN FINAL  </t>
  </si>
  <si>
    <t>PROPOSITO 12:</t>
  </si>
  <si>
    <t xml:space="preserve">OBRAS Y TRANSITO  -OPTIMIZAR LA MOVILIDAD EN EL MUNICIPIO </t>
  </si>
  <si>
    <t>1.DESARROLLO VIAL</t>
  </si>
  <si>
    <t>1- Construcciòn y mantenimiento de vías urbanas</t>
  </si>
  <si>
    <t>CONSTRUCCION DE VIAS URBANAS EN EL MUNICIPIO DE MANIZALES</t>
  </si>
  <si>
    <t>CONSTRUIR VIAS URBANAS</t>
  </si>
  <si>
    <t>OBR08</t>
  </si>
  <si>
    <t>Metros cuadrados de vías urbanas en mantenimiento y construcción</t>
  </si>
  <si>
    <t>APORTE PROYECTO ZONA F VALORIZACIÓN</t>
  </si>
  <si>
    <t>MANTENIMIENTO DE VIAS URBANAS EN EL MUNICIPIO DE MANIZALES</t>
  </si>
  <si>
    <t>REALIZAR MANTENIMIENTO DE VIAS URBANAS</t>
  </si>
  <si>
    <t>OBR09</t>
  </si>
  <si>
    <t>Metros cuadrados de facilidades y/o espacios peatonales intervenidos y/o mejorados</t>
  </si>
  <si>
    <t>REALIZAR INTERVENTORIA Y ASISTENCIA TÉCNICA</t>
  </si>
  <si>
    <t xml:space="preserve">CONSTRUCCION AVENIDA COLON </t>
  </si>
  <si>
    <t>PAGO SEPTIMA  VIGENCIA FUTURA</t>
  </si>
  <si>
    <t>OBR10</t>
  </si>
  <si>
    <t>Fases construidas de la Avenida Colon</t>
  </si>
  <si>
    <t>2- Construcción y mantenimiento de vías rurales</t>
  </si>
  <si>
    <t xml:space="preserve">CONSTRUCCION DE VIAS RURALES </t>
  </si>
  <si>
    <t>Construir y hacer mantenimiento de vias rurales</t>
  </si>
  <si>
    <t>OBR12</t>
  </si>
  <si>
    <t xml:space="preserve">Mantenimiento y rehabilitación de 750.000 metros cuadrados de vías rurales, por año </t>
  </si>
  <si>
    <t>Realizar actividades de Diseño</t>
  </si>
  <si>
    <t>Hacer interventoria y Asistencia Tecnica</t>
  </si>
  <si>
    <t>2- GESTIÓN, CONTROL Y REGULACIÓN DEL TRANSITO Y EL TRANSPORTE</t>
  </si>
  <si>
    <t>1 - Integración semafórica</t>
  </si>
  <si>
    <t xml:space="preserve">AMPLIACIÓN DEL SISTEMA SEMAFORICO EN EL MUNICIPIO DE MANIZALES </t>
  </si>
  <si>
    <t xml:space="preserve">ESTUDIOS, TECNICOS, LEGALES, ECONOMICOS Y AMBIENTALES </t>
  </si>
  <si>
    <t>TRA01</t>
  </si>
  <si>
    <t>Ampliación del sistema semafórico a 65 intersecciones semafóricas</t>
  </si>
  <si>
    <t>ADECUACIONES (Nuevas intersecciones)</t>
  </si>
  <si>
    <t>GASTOS ADMINISTRATIVOS Y FINANCIEROS DEL PROYECTO (Aseguramiento y pago energia)</t>
  </si>
  <si>
    <t>TRA02</t>
  </si>
  <si>
    <t xml:space="preserve">Mantener el 96% del sistema semafórico en funcionamiento, por año </t>
  </si>
  <si>
    <t>MANTENIMIENTO PREVENTIVO Y CORRECTIVO DE MUEBLES</t>
  </si>
  <si>
    <t>MANTENIMIENTO PREVENTIVO Y CORRECTIVO DE MUEBLES (Lavado semaforos)</t>
  </si>
  <si>
    <t>2 - Seguridad y señalización vial</t>
  </si>
  <si>
    <t xml:space="preserve"> SEÑALIZACION Y DEMARCACION VIAL DEL MUNICIPIO DE MANIZALES</t>
  </si>
  <si>
    <t>ADECUACIONES (Señalización Vertical)</t>
  </si>
  <si>
    <t>TRA03</t>
  </si>
  <si>
    <t>Cobertura de señalización del municipio en el 95%.</t>
  </si>
  <si>
    <t>ADECUACIONES (Señalización Horizontal)</t>
  </si>
  <si>
    <t>ADECUACIONES (Reductores)</t>
  </si>
  <si>
    <t>TRA04</t>
  </si>
  <si>
    <t>Intervenir 14 puntos de alta accidentalidad en el municipio</t>
  </si>
  <si>
    <t>ADECUACIONES (Señalización Especial)</t>
  </si>
  <si>
    <t>Cobertura de señalización del municipio en el 95%</t>
  </si>
  <si>
    <t>MANTENIMIENTO PREVENTIVO Y CORRECTIVO DE MUEBLES (Lavado de Señales)</t>
  </si>
  <si>
    <t>3 - Control y regulación del tránsito y el transporte</t>
  </si>
  <si>
    <t xml:space="preserve"> CONTROL Y REGULACION DEL TRANSITO Y TRANSPORTE</t>
  </si>
  <si>
    <t>ADQUISICION  MAQUINARIA Y /O EQUIPOS  (Dotación Azules-Policia, Insumos Bioseguridad-alcohosensores)</t>
  </si>
  <si>
    <t>TRA07</t>
  </si>
  <si>
    <t>Cumplir  el Plan de control y regulaciión en un 100%</t>
  </si>
  <si>
    <t>PRESTACION DE SERVICIOS EN DESARROLLO DEL PROYECTO - Persona Jurídica (Convenio PONAL)</t>
  </si>
  <si>
    <t>PRESTACION DE SERVICIOS EN DESARROLLO DEL PROYECTO - Persona Natural y/o Jurídica</t>
  </si>
  <si>
    <t>TRA05</t>
  </si>
  <si>
    <t>Sustituir laboralmente el 100% de los conductores de los vehículos de tracción animal</t>
  </si>
  <si>
    <t>GASTOS ADMINISTRATIVOS Y FINANCIERON DEL PROYECTO (Servicios de Combustible, Vigilancia, Seguros, Arrendamiento)</t>
  </si>
  <si>
    <t>MANTENIMIENTO PREVENTIVO Y CORRECTIVO DE MUEBLES (Mantenimiento vehiculos, Motos, Alcohosensores, Radios y Revisión Técnico Mecanica)</t>
  </si>
  <si>
    <t>4 - Rediseño  de un sistema estratégico de transporte y conectividad</t>
  </si>
  <si>
    <t xml:space="preserve"> PLAN DE MOVILIDAD DEL MUNICIPIO DE MANIZALES </t>
  </si>
  <si>
    <t>PAGO DECIMA VIGENCIA FUTURA</t>
  </si>
  <si>
    <t>TRA08</t>
  </si>
  <si>
    <t>Porcentaje de ejecución del Plan de movilidad</t>
  </si>
  <si>
    <t xml:space="preserve"> CABLE AEREO DEL MUNICIPIO DE MANIZALES </t>
  </si>
  <si>
    <t>PAGO NOVENA VIGENCIA FUTURA</t>
  </si>
  <si>
    <t>TRA09</t>
  </si>
  <si>
    <t>Rutas de acceso a centros de oferta de bienes y servicios públicos en buen estado</t>
  </si>
  <si>
    <t xml:space="preserve"> IMPLEMENTACION DEL SISTEMA ESTRATEGICO DE TRANSPORTE PUBLICO COLECTIVO-SETP-EN EL MUNICIPIO DE MANIZALES</t>
  </si>
  <si>
    <t>ESTUDIOS TECNICOS, LEGALES, ECONOMICOS Y AMBIENTALES</t>
  </si>
  <si>
    <t>Avanzar en la ejecución del Plan de Movilidad</t>
  </si>
  <si>
    <t xml:space="preserve">CAPACITACION Y ASISTENCIA TECNICA </t>
  </si>
  <si>
    <t>MANTENIMIENTO PREVENTIVO Y CORRECTIVO DE MUEBLES (Paraderos)</t>
  </si>
  <si>
    <t>Ejecutar acciones en la secretaria de obras publicas</t>
  </si>
  <si>
    <t>TRA10</t>
  </si>
  <si>
    <t xml:space="preserve">optimizar el transporte público con  la implementación  de sistemas de gestión y control de flota </t>
  </si>
  <si>
    <t>5 - Educación para la movilidad</t>
  </si>
  <si>
    <t>EDUCACION PARA LA MOVILIDAD EN EL MUNICIPIO DE MANIZALES</t>
  </si>
  <si>
    <t>PRESTACION DE SERVICIOS EN DESARROLLO DEL PROYECTO - PERSONA NATURAL Y/O JURIDICA (Plan de Medios)</t>
  </si>
  <si>
    <t>TRA11</t>
  </si>
  <si>
    <t>1) Cubrir el 100% de los establecimientos educativos con programas de formación en cultura ciudadana, desde la perspectiva del tránsito</t>
  </si>
  <si>
    <t>PRESTACION DE SERVICIOS EN DESARROLLO DEL PROYECTO - PERSONA NATURAL Y/O JURIDICA (Material Pedagogico)</t>
  </si>
  <si>
    <t>TRA12</t>
  </si>
  <si>
    <t>2) Cubrimiento del 100% de las comunas y corregimientos del municipio de Manizales con programas de formación en cultura ciudadana, desde la perspectiva del transito</t>
  </si>
  <si>
    <t>GASTOS ADMINISTRATIVOS Y FINANCIEROS DEL PROYECTO (Arrendamiento Auditorios)</t>
  </si>
  <si>
    <t>TRA13</t>
  </si>
  <si>
    <t>3) Diseñar y desarrollar un plan de actividades para el aprovechamiento de los espacios peatonales (andenes, senderos peatonales, parques y espacios públicos en general)</t>
  </si>
  <si>
    <t>3- ALUMBRADO PUBLICO</t>
  </si>
  <si>
    <t>1- Mantenimiento de la red de alumbrado público.</t>
  </si>
  <si>
    <t>2- Modernización expansión y reposición de la red de alumbrado</t>
  </si>
  <si>
    <t>3-Alumbrado navideño.</t>
  </si>
  <si>
    <t>INSTALACION DE LA ILUMINACION NAVIDEÑA EN EL MUNICIPIO DE MANIZALES</t>
  </si>
  <si>
    <t>Instalar Alumbrado navideño</t>
  </si>
  <si>
    <t>OBR19</t>
  </si>
  <si>
    <t>Realizar un alumbrado navideño por año</t>
  </si>
  <si>
    <t>PROPOSITO 13:</t>
  </si>
  <si>
    <t>UGR  -CONSOLIDAR EL SISTEMA PARA LA GESTIÓN INTEGRAL DEL RIESGO, REDUCIR LOS IMPACTOS SOBRE LA OCUPACIÓN DEL TERRITORIO Y DISMINUIR LAS CAUSAS Y EFECTOS DEL CAMBIO CLIMÁTICO.</t>
  </si>
  <si>
    <t>1- GESTIÓN INTEGRAL DEL RIESGO</t>
  </si>
  <si>
    <t>1- Conocimiento e  Identificación  del riesgo</t>
  </si>
  <si>
    <t>AMPLIACION, OPERACIÓN Y MANTENIMIENTO DE LA RED DE ESTACIONES METEOROLOGICAS PARA EVALUAR LA AMENAZA HIDRICA DEL MUNICIPIO DE MANIZALES</t>
  </si>
  <si>
    <t>OPERACIÓN LA RED GARANTIZANDO SU FUNCIONAMIENTO CONTINUO Y EL PROCESAMIENTO BÁSICO DE LA INFORMACIÓN</t>
  </si>
  <si>
    <t>UGR01</t>
  </si>
  <si>
    <t>Un (1) sistema de monitoreo de amenazas y alerta ante amenazas operando</t>
  </si>
  <si>
    <t>CAPACITACION EN PREVENCION Y ATENCION DE EMERGENCIAS Y DESASTRES PARA LOS HABITANTES DEL MUNICIPIO DE MANIZALES</t>
  </si>
  <si>
    <t>Capacitacion en Prevencion y Atencion Desastres</t>
  </si>
  <si>
    <t>IMPLEMENTACION DE PROYECTOS AMBIENTALES ESCOLARES (PRAES) EN LOS ESTABLECIMIENTOS EDUCATIVOS OFICIALES DEL MUNICIPIO DE MANIZALES</t>
  </si>
  <si>
    <t>Capacitar en proyectos ambientales</t>
  </si>
  <si>
    <t>Una (1) estrategia de educación pública diseñada en gestión del riesgo implementada, que integre página WEB, boletines y redes sociales</t>
  </si>
  <si>
    <t>2- Prevención de desastres y reducción y mitigación del riesgo</t>
  </si>
  <si>
    <t>CONTROL FISICO DE LAS ZONAS DE ALTO RIESGO Y MOVIMIENTO DE TIERRA EN LADERAS DEL MUNICIPIO DE MANIZALES</t>
  </si>
  <si>
    <t>PAGO DE SENTENCIAS.</t>
  </si>
  <si>
    <t>UGR02</t>
  </si>
  <si>
    <t>Reducir al 75% los asentamientos en condición de alto riesgo de desastres</t>
  </si>
  <si>
    <t>CONTROL FÍSICO URBANO Y NORMATIVIDAD A MOVIMIENTOS DE TIERRA Y ADECUACIONES DE TERRENOS.</t>
  </si>
  <si>
    <t>CONTRATO DE SUPERNUMERARIO PROFESIONAL PARA REALIZAR ANÁLISIS TÉCNICO Y EMITIR CONCEPTO SOBRE LAS LADERAS.</t>
  </si>
  <si>
    <t xml:space="preserve"> CONSTRUCCION DE OBRAS DE ESTABILIDAD Y MANEJO DE AGUAS EN EL MUNICIPIO DE MANIZALES</t>
  </si>
  <si>
    <t>Ejecutar progrma Guardianas de la ladera</t>
  </si>
  <si>
    <t>OBR14</t>
  </si>
  <si>
    <t>CONSTRUIR 150 OBRAS DE ESTABILIDAD</t>
  </si>
  <si>
    <t>Demolición de viviendas que amenazan ruina</t>
  </si>
  <si>
    <t>Construir obras de estabilidad y drenes</t>
  </si>
  <si>
    <t>3- Disminución de impacto de desastres</t>
  </si>
  <si>
    <t xml:space="preserve"> 2- MANEJO INTEGRAL DE EMERGENCIAS Y DESASTRES</t>
  </si>
  <si>
    <t>1- Manejo de desastres</t>
  </si>
  <si>
    <t>ATENCION DE EMERGENCIAS CON ORGANISMOS VOLUNTARIOS DE SOCORRO DEL MUNICIPIO DE MANIZALES</t>
  </si>
  <si>
    <t>APOYO ATENCIÓN DE EMERGENCIAS CUERPO DE BOMBEROS OFICIALES</t>
  </si>
  <si>
    <t>UGR04</t>
  </si>
  <si>
    <t>Atender el 100% de emergencias reportadas a los organismos de socorro</t>
  </si>
  <si>
    <t xml:space="preserve">ATENCIÓN: COMUNAS 1 Y  2.  CORREGIMIENTOS: 1 Y 2. </t>
  </si>
  <si>
    <t xml:space="preserve">ATENCIÓN: COMUNAS 3, 10 Y 11.     CORREGIMIENTOS 4 Y 5. </t>
  </si>
  <si>
    <t>ATENCIÓN: COMUNAS 6 Y 7.     CORREGIMIENTO 7.</t>
  </si>
  <si>
    <t>ATENCIÓN: COMUNAS 8 Y 9. CORREGIMIENTO 6.</t>
  </si>
  <si>
    <t>ASISTENCIA A LAS NECESIDADES BASICAS DE LAS FAMILIAS AFECTADAS POR DESASTRES EN EL MUNICIPIO DE MANIZALES</t>
  </si>
  <si>
    <t>ALIMENTACIÓN.  MENAJE BÁSICO (ASEO, COCINA Y HOGAR)</t>
  </si>
  <si>
    <t>UGR05</t>
  </si>
  <si>
    <t>Atender de manera temporal el 100% de las familias afectadas por desastres</t>
  </si>
  <si>
    <t>ALOJAMIENTO TEMPORAL</t>
  </si>
  <si>
    <t>REALIZAR LA SEMANA DE LA GESTION DEL RIESGO</t>
  </si>
  <si>
    <t>UGR07</t>
  </si>
  <si>
    <t>1 proceso, por año, de formación y capacitación del personal vinculado a los organismos de respuesta para la atención de desastres</t>
  </si>
  <si>
    <t>MANTENIMIENTO, SOSTENIMIENTO, REPOSICION DE MAQUINARIA Y EQUIPOS DEL CUERPO OFICIAL DE BOMBEROS</t>
  </si>
  <si>
    <t xml:space="preserve">SUMINISTRO DE COMBUSTIBLE </t>
  </si>
  <si>
    <t xml:space="preserve">MANTENIMIENTO MECANICO DE VEHÍCULOS (VEHICULOS DIESEL Y GASOLINA) </t>
  </si>
  <si>
    <t>MANTENIMIENTO MECANICO Y ELECTRICO DE MOTOCICLETA</t>
  </si>
  <si>
    <t xml:space="preserve">MANTENIMIENTO DE VEHÍCULOS (ACEITES, LUBRICANTES, ALINEACION, BALANCEO, LAVADA Y ENGRASE) </t>
  </si>
  <si>
    <t>MANTENIMIENTO DE EQUIPO ESPECIALIZADO</t>
  </si>
  <si>
    <t>MANTENIMIENTO ESTACIONES DE BOMBEROS (FERRETERIA Y PLOMERÍA)</t>
  </si>
  <si>
    <t>MANTENIMIENTO ESTACIONES DE BOMBEROS (ILUMINACION)</t>
  </si>
  <si>
    <t xml:space="preserve">SERVICIOS PUBLICOS   </t>
  </si>
  <si>
    <t xml:space="preserve">COMIDAS E HIDRATACION PARA EL PERSONAL (RACIONES DE CAMPAÑA)    </t>
  </si>
  <si>
    <t>SEGUROS</t>
  </si>
  <si>
    <t>ADQUIRIR SOAT DE VEHICULOS</t>
  </si>
  <si>
    <t>REVISION TECNICOMECANICA DE VEHICULOS</t>
  </si>
  <si>
    <t>ASEO Y CAFETERIA</t>
  </si>
  <si>
    <t>ADQUISICIÓN DE EQUIPO ESPECIALIZADO DE RESCATE E INCENDIOS</t>
  </si>
  <si>
    <t>ADECUACION GIMNASIO EN ESTACIONES DE BOMBEROS</t>
  </si>
  <si>
    <t xml:space="preserve">SUMINISTRO DE LLANTAS PARA LOS VEHÍCULOS DE BOMBEROS Y LA UGR  </t>
  </si>
  <si>
    <t xml:space="preserve">ADECUACION, DOTACION E INSTALACION DE AIRE ACONDICIONADO PARA LAS SALAS DE CRISIS E INSTRUCCIÓN DEL CUERPO OFICIAL DE BOMBEROS.  </t>
  </si>
  <si>
    <t>ADQUISICION DE IMPLEMENTOS Y ELEMENTOS DE TRABAJO</t>
  </si>
  <si>
    <t>ADECUACIONES Y REPARACIONES LOCATIVAS</t>
  </si>
  <si>
    <t xml:space="preserve">3- EMERGENCIAS Y DESASTRES EN SALUD </t>
  </si>
  <si>
    <t xml:space="preserve">1- Gestión para la identificación y priorización de los riesgos de emergencias y desastres en salud </t>
  </si>
  <si>
    <t>FORTALECIMIENTO DE LA RED LOCAL DE URGENCIAS</t>
  </si>
  <si>
    <t xml:space="preserve"> 2- Articulación intersectorial para la prevención,  mitigación y superación de las emergencias y desastres</t>
  </si>
  <si>
    <t xml:space="preserve"> 3- Articulación  institucional  de  respuesta  ante emergencias y desastres</t>
  </si>
  <si>
    <t>4-  Red local de urgencias</t>
  </si>
  <si>
    <t>Desarrollar gestiones administrativas para ejecutar la operación de la linea 123, apoyo de la referencia y contrareferencia y eventos de emergencias y rgencias del Muniicpio de Manizales</t>
  </si>
  <si>
    <t>PROPOSITO 14:</t>
  </si>
  <si>
    <t>MEDIO AMBIENTE  -CONSOLIDAR EL SISTEMA PARA EL MEJORAMIENTO DE LA CALIDAD AMBIENTAL DEL MUNICIPIO</t>
  </si>
  <si>
    <t>1 - PLANIFICACIÓN Y DESARROLLO  AMBIENTAL SOSTENIBLE</t>
  </si>
  <si>
    <t>1 -  Fortalecimiento del sistema de gestión ambiental municipal</t>
  </si>
  <si>
    <t xml:space="preserve"> AGENDA AMBIENTAL PARA EL MUNICIPIO DE MANIZALES</t>
  </si>
  <si>
    <t xml:space="preserve">PRESTACION DE SERVICIOS EN  EL DESARROLLO DEL PROYECTO </t>
  </si>
  <si>
    <t>PLA 03          
PLA 04</t>
  </si>
  <si>
    <t>IMPLEMENTACION DEL OBSERVATORIO AMBIENTAL Y EL SISTEMA DE DE INDICADORES</t>
  </si>
  <si>
    <t>PLA 02</t>
  </si>
  <si>
    <t>POYO EN IMPLEMENTACIÓN DEL SIGAM</t>
  </si>
  <si>
    <t>SEMANA AMBIENTAL.                      MANIZALES EN BICI. ACTIVIDADES DE DIVULGACION Y APOYO LOGISTICO</t>
  </si>
  <si>
    <t>MANIZALES EN BICI</t>
  </si>
  <si>
    <t>APOYO EN IMPLEMENTACIÓN DEL SIGAM</t>
  </si>
  <si>
    <t>2 - Planificación, seguimiento y control al suelo de protección</t>
  </si>
  <si>
    <t>CONVENIO INTERADMINISTRATIVO PARA EL DESARROLLO DEL PROYECTO</t>
  </si>
  <si>
    <t>PLA 12</t>
  </si>
  <si>
    <t>DELIMITACIÓN DE 200 Ha FAJAS DE RETIRO DE CAUCES EN EL CUATRENIO</t>
  </si>
  <si>
    <t>3 - Educación y participación</t>
  </si>
  <si>
    <t>2 - PLANIFICACIÓN Y MANEJO DE PARQUES ,ZONAS VERDES Y  ESPACIO PUBLICO</t>
  </si>
  <si>
    <t>1- Fortalecimiento y manejo ambiental de Ecoparques, parques, zonas verdes del municipio</t>
  </si>
  <si>
    <t>MANTENIMIENTO DE PARQUES Y ZONAS VERDES</t>
  </si>
  <si>
    <t>CONVENIO INSTITUTO DE CULTUR A  Y TURISMO PARA EL DESRROLLO DEL PROYECTO</t>
  </si>
  <si>
    <t>OBR13</t>
  </si>
  <si>
    <t>Mantenimiento del 100% de metros cuadrados de parques, ecoparques y zonas verdes del municipio</t>
  </si>
  <si>
    <t xml:space="preserve">MANTENIMIENTO DE SILVICULTURA URBANA </t>
  </si>
  <si>
    <t>2 - Planificación y control del espacio publico</t>
  </si>
  <si>
    <t>IMPLEMENTACION DEL PLAN INTEGRAL DEL ESPACIO PUBLICO</t>
  </si>
  <si>
    <t xml:space="preserve">CONTRATACION DE FUNCIONARIOSPARA  EL DESARROLLO DEL PROYECTO </t>
  </si>
  <si>
    <t>GOB31</t>
  </si>
  <si>
    <t>LOGRAR UN 80% DE LEGALIDAD EN LA OCUPACION DEL ESPACIO PUBLICO EN GENERAL</t>
  </si>
  <si>
    <t>PROGRAMA  DE FORMALIZACION DE VENDEDORES INFORMALES (EN EL CENTRO ESTA TU CORAZON)</t>
  </si>
  <si>
    <t>PRESTACION DE SERVICIOS PARA LA RESTITUCION DE LADERAS</t>
  </si>
  <si>
    <t>EQUIPOS PARA EL DESARROLLO DELPROGRAMA</t>
  </si>
  <si>
    <t>GASTOS ADMINISTRATIVOS Y FINANCIEROS DEL PROYECTO</t>
  </si>
  <si>
    <t>3 - Protección, vigilancia y control a animales callejeros</t>
  </si>
  <si>
    <t xml:space="preserve">ATENCION ANIMALES CALLEJEROS EN EL MUNICIPIO DE MANIZALES </t>
  </si>
  <si>
    <t>GOB33</t>
  </si>
  <si>
    <t>PROTECCION, VIGILANCIAY CONTROL DE ANIMALES CALLEJEROS</t>
  </si>
  <si>
    <t>ESTERILIZACIÓN DE CANINOS Y FELINOS ENTREGADOS EN ADOPCIÓN</t>
  </si>
  <si>
    <t>GOB 35</t>
  </si>
  <si>
    <t>EQUIPOS. DOTACION FUNCIONARIOS DEL ALBERGUE</t>
  </si>
  <si>
    <t>PROPOSITO 15:</t>
  </si>
  <si>
    <t>PLANEACION  - CONSOLIDAR EL SISTEMA PARA EL ORDENAMIENTO Y DESARROLLO DEL TERRITORIO</t>
  </si>
  <si>
    <t xml:space="preserve">1 - GESTIÓN PARA EL ORDENAMIENTO DEL TERRITORIO </t>
  </si>
  <si>
    <t>1 - Revisión del Plan de Ordenamiento Territorial</t>
  </si>
  <si>
    <t>FORMULACION DEL PROYECTO DE ACUERDO CON LA REVISION GENERAL DEL POT DE MANIZALES</t>
  </si>
  <si>
    <t>Actividades de seguimiento al POT</t>
  </si>
  <si>
    <t>SIN INDICADOR</t>
  </si>
  <si>
    <t>2 - Desarrollo de instrumentos normativos</t>
  </si>
  <si>
    <t xml:space="preserve">DESARROLLO DE INSTRUMENTOS DE PLANIFICACION GESTION Y FINANCIACION </t>
  </si>
  <si>
    <t>SIN ACTIVIDAD</t>
  </si>
  <si>
    <t>3 - Desarrollo de instrumentos de gestión y financiación</t>
  </si>
  <si>
    <t>4 - Vigilancia y control físico urbanístico</t>
  </si>
  <si>
    <t>CONTROL FISICO URBANISTICO (VIGILANCIA Y CONTROL FISICO URBANISTICO EN EL MUNICIPIO DE MANIZALES)</t>
  </si>
  <si>
    <t>Contratación de personal para realizar el control fisico urbanistico</t>
  </si>
  <si>
    <t>PLA19</t>
  </si>
  <si>
    <t>Atención del 100% de las consultas ciudadanas</t>
  </si>
  <si>
    <t>Evaluación de curadores</t>
  </si>
  <si>
    <t>Aquisicion de Base de datos</t>
  </si>
  <si>
    <t>Alquiler de vehiculo</t>
  </si>
  <si>
    <t xml:space="preserve">2 - PLANEACIÓN ESTRATEGICA E INTEGRACION REGIONAL </t>
  </si>
  <si>
    <t xml:space="preserve">1 - Planeación socioeconómica </t>
  </si>
  <si>
    <t>DESARROLLO DE SISTEMA DE INFORMACION PARA LA ARTICULACION DE PROCESOS ESTADISTICOS Y CARTOGRAFICOS DE MANIZALES</t>
  </si>
  <si>
    <t>Adquisición y/ o renovación de licencias</t>
  </si>
  <si>
    <t>PLA20</t>
  </si>
  <si>
    <t>Poner en funcionamiento al 100% el sistema de información estadístico</t>
  </si>
  <si>
    <t>Contratación de personal (2)</t>
  </si>
  <si>
    <t>Publicaciones</t>
  </si>
  <si>
    <t>PLA21</t>
  </si>
  <si>
    <t>Desarrollar al 100% un Plan de articulación de la información cartográfica con la estadística</t>
  </si>
  <si>
    <t>Adquisición de insumos Plotter</t>
  </si>
  <si>
    <t>Mantenimiento Plotter</t>
  </si>
  <si>
    <t xml:space="preserve">2 - Desarrollo y aplicación de instrumentos de identificación y focalización                   </t>
  </si>
  <si>
    <t>ACTUALIZACION Y APLICACION DE LA ESTRATIFICACION SOCIOCONOMICA PARA EL MUNICIPIO DE MANIZALES</t>
  </si>
  <si>
    <t>Actividades administrativas (contrapartida)</t>
  </si>
  <si>
    <t>PLA23</t>
  </si>
  <si>
    <t>Atender el 100% de las solicitudes de revisión de predios</t>
  </si>
  <si>
    <t>Actividades administrativas (discrecion comité estratificación)</t>
  </si>
  <si>
    <t>ACTUALIZACION BASE DE DATOS SISBEN MANIZALES</t>
  </si>
  <si>
    <t>Contratación personal (4)</t>
  </si>
  <si>
    <t>PLA24</t>
  </si>
  <si>
    <t>Atender el 100% de las solicitudes al SISBEN – Sistema de Identificación de Beneficiarios de Programas Sociales</t>
  </si>
  <si>
    <t>Arrendamiento</t>
  </si>
  <si>
    <t>3 - Formulación de políticas públicas</t>
  </si>
  <si>
    <t>CONSTRUCCION DEL OBSERVATORIO DE POLITICAS PUBLICAS</t>
  </si>
  <si>
    <t>Fortalecimiento del observatorio</t>
  </si>
  <si>
    <t>PLA25</t>
  </si>
  <si>
    <t xml:space="preserve"> Crear y poner en funcionamiento el observatorio de políticas públicas</t>
  </si>
  <si>
    <t>4 - Direccionamiento estratégico de ciudad</t>
  </si>
  <si>
    <t>ADMINISTRACION DEL SISTEMA DE SEGUIMIENTO Y EVALUACION DE PROYECTOS (P-P-P) MANIZALES</t>
  </si>
  <si>
    <t>PLA26</t>
  </si>
  <si>
    <t>Realizar 4 evaluaciones anuales sobre el estado de avance al cumplimiento de metas al Plan de Desarrollo</t>
  </si>
  <si>
    <t>Logistica</t>
  </si>
  <si>
    <t>Actividades aporte plan de desarrollo</t>
  </si>
  <si>
    <t>PLA27</t>
  </si>
  <si>
    <t>Montaje y operación del sistema de evaluación y seguimiento de proyectos al 100%</t>
  </si>
  <si>
    <t xml:space="preserve"> APOYO A PROCESOS DE PLANEACION ESTRATEGICA DE CIUDAD E INTEGRACION REGIONAL MANIZALES. CALDAS Y OCCIDENTE</t>
  </si>
  <si>
    <t>INSTITUCIONAL</t>
  </si>
  <si>
    <t>PROPOSITO 16:</t>
  </si>
  <si>
    <t>SERVICIOS Y HACIENDA  - ESTABLECER UN PROCESO DE GESTIÓN PÚBLICA EFICIENTE, ÁGIL Y TRANSPARENTE, FUNDAMENTADA EN LA GESTIÓN POR RESULTADOS, LA MODERNIZACIÓN DEL GOBIERNO Y EL MEJORAMIENTO CONTINUO</t>
  </si>
  <si>
    <t>1 - BUEN GOBIERNO</t>
  </si>
  <si>
    <t>1 - Gobierno electrónico</t>
  </si>
  <si>
    <t>DESARROLLO DE LA ESTRATEGIA GOBIERNO ELECTRONICO EN EL MUNICIPIO DE MANIZALES</t>
  </si>
  <si>
    <t>Realizar actualizacion, soporte y mantenimiento al DIGIFILE, a su base de datos y al servidor de ORACLE</t>
  </si>
  <si>
    <t>SER 06 
SER 07
SER 09</t>
  </si>
  <si>
    <t>Porcentaje de información básica de servicios en Ventanilla Unica
Porcentaje de dependencias incorporadas al GED
Puntos de servicio de PQRS</t>
  </si>
  <si>
    <t>Soporte y mantenimiento de portal de transacciones</t>
  </si>
  <si>
    <t>SER 04</t>
  </si>
  <si>
    <t>Número de usos del portal web</t>
  </si>
  <si>
    <t xml:space="preserve">Hosting para plataformas de Gobierno en Línea </t>
  </si>
  <si>
    <t>SER 01
SER 02</t>
  </si>
  <si>
    <t>Porcentaje de implementación de cada fase de Gobierno en Línea
Porcentaje de trámites y servicios disponibles vía Web</t>
  </si>
  <si>
    <t>2 -  Información y comunicación para la transparencia y la participación ciudadana</t>
  </si>
  <si>
    <t>URNA DE CRISTAL</t>
  </si>
  <si>
    <t>Contratar administracion profesional</t>
  </si>
  <si>
    <t xml:space="preserve">SER 08 </t>
  </si>
  <si>
    <t xml:space="preserve"> Porcentaje de incorporación de los procesos de contratación al sistema de información y seguimiento</t>
  </si>
  <si>
    <t>Contratar:
1. Administración del Sitio WEB Urnadecristalmanizales.com 
2. Suministro de Servidor para el almacenamiento del material de los videos 
3. Gestión de los videos a publicar en el sitio WEB</t>
  </si>
  <si>
    <t>Contratar Camarografo</t>
  </si>
  <si>
    <t>CUL20</t>
  </si>
  <si>
    <t>Contratar Voz oficial</t>
  </si>
  <si>
    <t>Contratar Agenda de publicidad</t>
  </si>
  <si>
    <t>Realizar Premios ganadores periodismo</t>
  </si>
  <si>
    <t>3 - Gobierno en la calle</t>
  </si>
  <si>
    <t>GOBIERNO EN LA CALLE</t>
  </si>
  <si>
    <t>2: FORTALECIMIENTO Y MODERNIZACIÓN INSTITUCIONAL</t>
  </si>
  <si>
    <t>1 - Modernización del sistema financiero.</t>
  </si>
  <si>
    <t>DESARROLLO Y AUTOMATIZACION DE LA GESTION FINANCIERA EN EL MUNICIPIO DE MANIZALES</t>
  </si>
  <si>
    <t>Adquisición de servidores
Dotación de Equipos</t>
  </si>
  <si>
    <t>HAC01</t>
  </si>
  <si>
    <t xml:space="preserve">Lograr y mantener en un promedio de recaudo del 90% los impuestos  de industria y comercio </t>
  </si>
  <si>
    <t>Vinculación de supernumerarios  para control de espectaculos feria de manizales.
Vinculación personar planta temporal atende cobro cartera.
Prestación de servicios profesionales para soporte software SITU  y AS400</t>
  </si>
  <si>
    <t>HAC03</t>
  </si>
  <si>
    <t>Incrementar a un 45% los ingresos propios como porcentaje de ingresos totales</t>
  </si>
  <si>
    <t>Mesada benef.Pensionados Conv.Concurrencia .H.Caldas-Admon</t>
  </si>
  <si>
    <t>HAC07</t>
  </si>
  <si>
    <t>Mantener en un 100% el pago de las obligaciones pensionales del Municipio</t>
  </si>
  <si>
    <t>Mesada benef.Pensionados Conv.Concurrencia H.Geriatrico-Admo</t>
  </si>
  <si>
    <t>Mesada benef.Pensionados Conv.Concurrencia- Asbasalud-Admon</t>
  </si>
  <si>
    <t>Mesadas benef.activos conv.concurrencia H.Geriatrico-Admon</t>
  </si>
  <si>
    <t>Mesadas benef.activos conv.concurrencia H.Caldas-Admon</t>
  </si>
  <si>
    <t>Cuota partes conv concur - (activos) H. Caldas</t>
  </si>
  <si>
    <t>Cuota partes conv concur - (activos) Geriátrico</t>
  </si>
  <si>
    <t>C.parte HC-Mesada pensionados C.concurrencia</t>
  </si>
  <si>
    <t>C.parte HG-Mesada pensionados C.concurrencia</t>
  </si>
  <si>
    <t>C.parte ASSBASALUD-Mesada pensionados C.concurrencia</t>
  </si>
  <si>
    <t>Fortalec.Institucional macroproyecto San José.</t>
  </si>
  <si>
    <t>HAC06.</t>
  </si>
  <si>
    <t xml:space="preserve">lograr un 90% de razonabilidad de estados financieros </t>
  </si>
  <si>
    <t>2 - Mejoramiento de infraestructura física y tecnológica</t>
  </si>
  <si>
    <t>MEJORAMIENTO DE LA INFRAESTRUCTURA TECNOLOGICA EN LA ADMINISTRACION CENTRAL DEL MUNICIPIO DE MANIZALES  (SE FUSIONARON LOS ANTERIORES 170-172)</t>
  </si>
  <si>
    <t xml:space="preserve">Adquisición de Equipos </t>
  </si>
  <si>
    <t xml:space="preserve">SER 12 </t>
  </si>
  <si>
    <t>Porcentaje de actualización de equipos informaticos</t>
  </si>
  <si>
    <t>Adquisicion de Repuestos (Fuentes, Motherboard, Discos Duros, Memorias, Unidades DVD, Monitores)</t>
  </si>
  <si>
    <t>SER 14</t>
  </si>
  <si>
    <t>Porcentaje de obsolescencia de redes y telecomunicaciones</t>
  </si>
  <si>
    <t>Actualizar Servidores</t>
  </si>
  <si>
    <t>SER 13</t>
  </si>
  <si>
    <t>Porcentaje de estandarización del soporte logico</t>
  </si>
  <si>
    <t xml:space="preserve">Brindar Servicio de Internet a las Sedes Externas </t>
  </si>
  <si>
    <t xml:space="preserve">SER 15 </t>
  </si>
  <si>
    <t>Porcentaje de integración (usuarios) a la red institucional</t>
  </si>
  <si>
    <t>Servicios en la nube (Hosting)</t>
  </si>
  <si>
    <t>Hacer Mantenimiento de servidores Blade (IBM)</t>
  </si>
  <si>
    <t>Actualizar el Software para el Firewall: Control de contenido, detección de intrusos, antispam, malware VPN</t>
  </si>
  <si>
    <t>Actualizar el software de copias de seguridad para  servidores</t>
  </si>
  <si>
    <t>Brindar Servicio de custodia, almacenamiento y pruebas de copia de seguridad</t>
  </si>
  <si>
    <t>Adquirir Licenciamiento de Office, Windows y CAL de Windows por usuario con actualizaciones por dos años</t>
  </si>
  <si>
    <t xml:space="preserve">SER 13 </t>
  </si>
  <si>
    <t>Brindar Servicios de configuración, actualización y monitoreo de redes y telecomunicaciones</t>
  </si>
  <si>
    <t>Actualizar del Software de Antivirus para dispositivos</t>
  </si>
  <si>
    <t xml:space="preserve">Correo electrónico institucional </t>
  </si>
  <si>
    <t>Actualizar el Software de Virtualización</t>
  </si>
  <si>
    <t>ADMINISTRACION FISICA, TECNICA Y TECNOLOGICA DEL ARCHIVO GENERAL DEL MUNICIPIO DE MANIZALES</t>
  </si>
  <si>
    <t>Contratar personal. Técnicos en Archivo y Auxiliares en Archivo: Organizar, clasificar, catalogar, inventariar y depurar los fondos y series documentales</t>
  </si>
  <si>
    <t xml:space="preserve">SER 16 </t>
  </si>
  <si>
    <t>Porcentaje de tablas elaboradas</t>
  </si>
  <si>
    <t>Contratar Mantenimiento, actualización y asistencia técnica del software</t>
  </si>
  <si>
    <t>Hacer mantenimiento a sedes de prestacion de tramites y servicios al ciudadano (CAM)</t>
  </si>
  <si>
    <t>3 - Integración y optimización de procesos.</t>
  </si>
  <si>
    <t>MODERNIZACIÓN, AMPLIACIÓN Y MEJORAMIENTO CONTINUO DEL SISTEMA DE GESTION INTEGRAL DE LA ADMINISTRACIÓN CENTRAL MUNICIPAL</t>
  </si>
  <si>
    <t>Contratar Profesional Sistema de Gestión Integral</t>
  </si>
  <si>
    <t xml:space="preserve">SER 18 </t>
  </si>
  <si>
    <t>Porcentaje de implementación del MECI</t>
  </si>
  <si>
    <t>Realizar la Auditoría de Seguimiento 2015 a los Certificados ISO 9001:2008 y NTC GP 1000:2009, para los distintos servcicios de la Administración Central Municipal</t>
  </si>
  <si>
    <t xml:space="preserve">SER 17 </t>
  </si>
  <si>
    <t>Porcentaje de procesos del SGI mantenidos y modernizados</t>
  </si>
  <si>
    <t>Pagar afiliacion al ICONTEC</t>
  </si>
  <si>
    <t>Contratar Estudio de Satisfacción al Usuario -  Realizar la medición de la satisfacción de los usuarios de los servicios de la Alcaldía de Manizales</t>
  </si>
  <si>
    <t>Contratar Servicio de soporte, mantenimiento, actualización y alojamiento del software ISOLUCION para Administrar el Sistema de Gestión Integral de la Administración Central Municipal</t>
  </si>
  <si>
    <t>Realizar PREMIOS CALIDAD</t>
  </si>
  <si>
    <t>3 - BIENESTAR LABORAL</t>
  </si>
  <si>
    <t>1 - Programas sociales y de formación  para los funcionarios y sus familias.</t>
  </si>
  <si>
    <t xml:space="preserve"> MEJORAMIENTO DEL PROGRAMA DE BIENESTAR SOCIAL A TRAVES DE LA FORMACIÓN, RECREACIÓN Y LA SALUD OCUPACIONAL DEL PERSONAL DE LA ADMINISTRACIÓN MUNICIPAL DE MANIZALES  (SE FUSIONARON LOS ANTERIORES 121-122)</t>
  </si>
  <si>
    <t>Celebrar día de la mujer</t>
  </si>
  <si>
    <t>SER 24</t>
  </si>
  <si>
    <t>Porcentaje de funcionarios que participan en actividades de bienestar</t>
  </si>
  <si>
    <t>Celebrar Cumpleaños</t>
  </si>
  <si>
    <t>Celebrar  Día de la Secretaria</t>
  </si>
  <si>
    <t>Celebrar Integración por Dependencias</t>
  </si>
  <si>
    <t>Comprar de obsequio navideño para los funcionarios</t>
  </si>
  <si>
    <t>Celebrar  Fiesta de los niños</t>
  </si>
  <si>
    <t xml:space="preserve">SER 25 </t>
  </si>
  <si>
    <t>Número de integrantes de las familias que participan en actividades de bienestar</t>
  </si>
  <si>
    <t>Comprar de obsequio navideño para los hijos de los funcionarios</t>
  </si>
  <si>
    <t>Celebrar años de servicio</t>
  </si>
  <si>
    <t>Celebrar Día de los niños</t>
  </si>
  <si>
    <t>Celebrar Integración fin de año</t>
  </si>
  <si>
    <t>Celebrar Día de la Madre y Día del Padre</t>
  </si>
  <si>
    <t>Realizar torneos internos y torneos interempresariales</t>
  </si>
  <si>
    <t>Brindar Servicio de gimnasio</t>
  </si>
  <si>
    <t>Hacer premiación actividades competitivas</t>
  </si>
  <si>
    <t>Contratar Manualidades e interpretación musical, Preparación de comidas, , natación</t>
  </si>
  <si>
    <t>Celebrar Vacaciones recreativas</t>
  </si>
  <si>
    <t>Contratar Servicio de Alimentación</t>
  </si>
  <si>
    <t>SER 20</t>
  </si>
  <si>
    <t>Porcentaje de funcionarios capacitados</t>
  </si>
  <si>
    <t>Contratar Hospedaje, alimentación y auditorios en Manizales</t>
  </si>
  <si>
    <t>Contratar Tiquetes Aéreos</t>
  </si>
  <si>
    <t xml:space="preserve">Contratar Auditorios </t>
  </si>
  <si>
    <t xml:space="preserve">Realizar la medición del clima organizacional </t>
  </si>
  <si>
    <t xml:space="preserve">Retiro laboral </t>
  </si>
  <si>
    <t xml:space="preserve">Procesos de Capacitación y Educación Formal </t>
  </si>
  <si>
    <t>2 - Salud ocupacional</t>
  </si>
  <si>
    <t xml:space="preserve"> MEJORAMIENTO DEL PROGRAMA DE BIENESTAR SOCIAL A TRAVES DE LA FORMACIÓN, RECREACIÓN Y LA SALUD OCUPACIONAL DEL PERSONAL DE LA ADMINISTRACIÓN MUNICIPAL DE MANIZALES (SE FUSIONARON LOS ANTERIORES 121-122)</t>
  </si>
  <si>
    <t>Contratar la realizacion de examenes de mama, colposcopia y prostata para los funcionarios de la administracion municipal</t>
  </si>
  <si>
    <t xml:space="preserve">SER 28 </t>
  </si>
  <si>
    <t>Casos por enfermedad común</t>
  </si>
  <si>
    <t>Contratar la realizacion de examenes laboratorios para los funcionarios de la administracion central municipal</t>
  </si>
  <si>
    <t>Comprar  medicamentos e insumos para dotar los botiquines y el consultorio</t>
  </si>
  <si>
    <t xml:space="preserve">SER 26 </t>
  </si>
  <si>
    <t>Casos por accidentalidad laboral</t>
  </si>
  <si>
    <t>Recargar extintores y compra de porta extintores cumpliendo  con la seguridad industrial en  inspecciones, comisarias,ciscos,camis</t>
  </si>
  <si>
    <t>Dotar consultorio</t>
  </si>
  <si>
    <t>Comprar pad mouse y descansapies para adecuar los puestos de trabajo de la administracion central municipal</t>
  </si>
  <si>
    <t>Comprar de sillas para adecuar los puestos de trabajo de los funcionarios de la administracion central municipal</t>
  </si>
  <si>
    <t>Comprar de equipos para atención de emergencias</t>
  </si>
  <si>
    <t>Hacer mantenimiento y calibración de equipos medicos</t>
  </si>
  <si>
    <t>Comprar de elementos de proteccion personal para funcionarios expuesto a riesgos de la administracion municipal</t>
  </si>
  <si>
    <t>Comprar vacunas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</si>
</sst>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_(&quot;$&quot;* \(#,##0.00\);_(&quot;$&quot;* &quot;-&quot;??_);_(@_)"/>
    <numFmt numFmtId="165" formatCode="_(* #,##0.00_);_(* \(#,##0.00\);_(* &quot;-&quot;??_);_(@_)"/>
    <numFmt numFmtId="166" formatCode="&quot;$&quot;\ #,##0_);\(&quot;$&quot;\ #,##0\)"/>
    <numFmt numFmtId="167" formatCode="[$$-240A]#,##0.00;[Red]&quot;(&quot;[$$-240A]#,##0.00&quot;)&quot;"/>
    <numFmt numFmtId="168" formatCode="[$-240A]General"/>
    <numFmt numFmtId="169" formatCode="&quot; $ &quot;#,##0.00&quot; &quot;;&quot; $ (&quot;#,##0.00&quot;)&quot;;&quot; $ -&quot;#&quot; &quot;;@&quot; &quot;"/>
    <numFmt numFmtId="170" formatCode="&quot;$&quot;\ #,##0"/>
    <numFmt numFmtId="171" formatCode="_-* #,##0.00&quot; €&quot;_-;\-* #,##0.00&quot; €&quot;_-;_-* \-??&quot; €&quot;_-;_-@_-"/>
  </numFmts>
  <fonts count="22" x14ac:knownFonts="1">
    <font>
      <sz val="11"/>
      <color theme="1"/>
      <name val="Calibri"/>
      <family val="2"/>
      <scheme val="minor"/>
    </font>
    <font>
      <sz val="11"/>
      <color indexed="8"/>
      <name val="Calibri"/>
      <family val="2"/>
    </font>
    <font>
      <sz val="10"/>
      <name val="Arial"/>
      <family val="2"/>
    </font>
    <font>
      <sz val="11"/>
      <color indexed="8"/>
      <name val="Calibri"/>
      <family val="2"/>
    </font>
    <font>
      <sz val="12"/>
      <name val="Arial"/>
      <family val="2"/>
    </font>
    <font>
      <sz val="12"/>
      <color indexed="8"/>
      <name val="Arial"/>
      <family val="2"/>
    </font>
    <font>
      <b/>
      <sz val="12"/>
      <name val="Arial"/>
      <family val="2"/>
    </font>
    <font>
      <b/>
      <sz val="12"/>
      <color indexed="8"/>
      <name val="Arial Narrow"/>
      <family val="2"/>
    </font>
    <font>
      <b/>
      <sz val="12"/>
      <color indexed="9"/>
      <name val="Arial Narrow"/>
      <family val="2"/>
    </font>
    <font>
      <b/>
      <sz val="12"/>
      <name val="Arial Narrow"/>
      <family val="2"/>
    </font>
    <font>
      <sz val="12"/>
      <color indexed="8"/>
      <name val="Arial Narrow"/>
      <family val="2"/>
    </font>
    <font>
      <b/>
      <sz val="14"/>
      <color indexed="8"/>
      <name val="Arial Narrow"/>
      <family val="2"/>
    </font>
    <font>
      <b/>
      <sz val="14"/>
      <name val="Arial Narrow"/>
      <family val="2"/>
    </font>
    <font>
      <sz val="12"/>
      <name val="Arial Narrow"/>
      <family val="2"/>
    </font>
    <font>
      <b/>
      <sz val="16"/>
      <color indexed="81"/>
      <name val="Tahoma"/>
      <family val="2"/>
    </font>
    <font>
      <sz val="16"/>
      <color indexed="81"/>
      <name val="Tahoma"/>
      <family val="2"/>
    </font>
    <font>
      <sz val="11"/>
      <color theme="1"/>
      <name val="Calibri"/>
      <family val="2"/>
      <scheme val="minor"/>
    </font>
    <font>
      <sz val="11"/>
      <color rgb="FF000000"/>
      <name val="Calibri"/>
      <family val="2"/>
    </font>
    <font>
      <sz val="12"/>
      <color theme="1"/>
      <name val="Arial Narrow"/>
      <family val="2"/>
    </font>
    <font>
      <b/>
      <sz val="12"/>
      <color theme="1"/>
      <name val="Arial Narrow"/>
      <family val="2"/>
    </font>
    <font>
      <sz val="12"/>
      <color theme="1"/>
      <name val="Arial"/>
      <family val="2"/>
    </font>
    <font>
      <b/>
      <sz val="14"/>
      <color theme="1"/>
      <name val="Arial Narrow"/>
      <family val="2"/>
    </font>
  </fonts>
  <fills count="10">
    <fill>
      <patternFill patternType="none"/>
    </fill>
    <fill>
      <patternFill patternType="gray125"/>
    </fill>
    <fill>
      <patternFill patternType="solid">
        <fgColor theme="8" tint="0.59999389629810485"/>
        <bgColor indexed="65"/>
      </patternFill>
    </fill>
    <fill>
      <patternFill patternType="solid">
        <fgColor rgb="FF62BB46"/>
        <bgColor indexed="64"/>
      </patternFill>
    </fill>
    <fill>
      <patternFill patternType="solid">
        <fgColor rgb="FF2FB2AD"/>
        <bgColor indexed="64"/>
      </patternFill>
    </fill>
    <fill>
      <patternFill patternType="solid">
        <fgColor rgb="FFED1B32"/>
        <bgColor indexed="64"/>
      </patternFill>
    </fill>
    <fill>
      <patternFill patternType="solid">
        <fgColor theme="0" tint="-0.14999847407452621"/>
        <bgColor indexed="64"/>
      </patternFill>
    </fill>
    <fill>
      <patternFill patternType="solid">
        <fgColor rgb="FFB2B4B6"/>
        <bgColor indexed="64"/>
      </patternFill>
    </fill>
    <fill>
      <patternFill patternType="solid">
        <fgColor rgb="FFFF0000"/>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s>
  <cellStyleXfs count="13">
    <xf numFmtId="0" fontId="0" fillId="0" borderId="0"/>
    <xf numFmtId="0" fontId="16" fillId="2" borderId="0" applyNumberFormat="0" applyBorder="0" applyAlignment="0" applyProtection="0"/>
    <xf numFmtId="169" fontId="17" fillId="0" borderId="0"/>
    <xf numFmtId="168" fontId="17" fillId="0" borderId="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71" fontId="2" fillId="0" borderId="0" applyFill="0" applyBorder="0" applyAlignment="0" applyProtection="0"/>
    <xf numFmtId="0" fontId="2" fillId="0" borderId="0"/>
    <xf numFmtId="0" fontId="2" fillId="0" borderId="0"/>
    <xf numFmtId="0" fontId="1" fillId="0" borderId="0"/>
    <xf numFmtId="167" fontId="16" fillId="0" borderId="0"/>
    <xf numFmtId="0" fontId="2" fillId="0" borderId="0"/>
  </cellStyleXfs>
  <cellXfs count="616">
    <xf numFmtId="0" fontId="0" fillId="0" borderId="0" xfId="0"/>
    <xf numFmtId="1" fontId="5" fillId="0" borderId="1" xfId="0" applyNumberFormat="1" applyFont="1" applyFill="1" applyBorder="1" applyAlignment="1">
      <alignment horizontal="center" vertical="center" wrapText="1"/>
    </xf>
    <xf numFmtId="170" fontId="4" fillId="0" borderId="1" xfId="0" applyNumberFormat="1" applyFont="1" applyFill="1" applyBorder="1" applyAlignment="1">
      <alignment horizontal="center" vertical="center" wrapText="1"/>
    </xf>
    <xf numFmtId="170" fontId="4" fillId="0" borderId="2" xfId="0" applyNumberFormat="1" applyFont="1" applyFill="1" applyBorder="1" applyAlignment="1">
      <alignment horizontal="center" vertical="center" wrapText="1"/>
    </xf>
    <xf numFmtId="170" fontId="4" fillId="0" borderId="3" xfId="0" applyNumberFormat="1" applyFont="1" applyFill="1" applyBorder="1" applyAlignment="1">
      <alignment horizontal="center" vertical="center" wrapText="1"/>
    </xf>
    <xf numFmtId="0" fontId="18" fillId="0" borderId="0" xfId="0" applyFont="1"/>
    <xf numFmtId="4" fontId="8" fillId="0" borderId="0" xfId="8" applyNumberFormat="1" applyFont="1" applyFill="1" applyAlignment="1" applyProtection="1">
      <alignment horizontal="center" vertical="center" wrapText="1"/>
      <protection locked="0"/>
    </xf>
    <xf numFmtId="170" fontId="9" fillId="0" borderId="0" xfId="8" applyNumberFormat="1" applyFont="1" applyAlignment="1" applyProtection="1">
      <alignment horizontal="center" vertical="center" wrapText="1"/>
      <protection locked="0"/>
    </xf>
    <xf numFmtId="170" fontId="18" fillId="0" borderId="0" xfId="0" applyNumberFormat="1" applyFont="1"/>
    <xf numFmtId="49" fontId="7" fillId="0" borderId="0" xfId="8" applyNumberFormat="1" applyFont="1" applyAlignment="1" applyProtection="1">
      <alignment horizontal="left" vertical="center" wrapText="1"/>
    </xf>
    <xf numFmtId="0" fontId="10" fillId="0" borderId="0" xfId="8" applyFont="1" applyAlignment="1" applyProtection="1">
      <alignment horizontal="left" vertical="center" wrapText="1"/>
    </xf>
    <xf numFmtId="0" fontId="7" fillId="3" borderId="4" xfId="8" applyFont="1" applyFill="1" applyBorder="1" applyAlignment="1" applyProtection="1">
      <alignment horizontal="center" vertical="center" wrapText="1"/>
    </xf>
    <xf numFmtId="170" fontId="7" fillId="4" borderId="5" xfId="8" applyNumberFormat="1" applyFont="1" applyFill="1" applyBorder="1" applyAlignment="1" applyProtection="1">
      <alignment horizontal="center" vertical="center" wrapText="1"/>
    </xf>
    <xf numFmtId="170" fontId="9" fillId="4" borderId="5" xfId="8" applyNumberFormat="1" applyFont="1" applyFill="1" applyBorder="1" applyAlignment="1" applyProtection="1">
      <alignment horizontal="center" vertical="center" wrapText="1"/>
    </xf>
    <xf numFmtId="170" fontId="9" fillId="4" borderId="6" xfId="8" applyNumberFormat="1" applyFont="1" applyFill="1" applyBorder="1" applyAlignment="1" applyProtection="1">
      <alignment horizontal="center" vertical="center" wrapText="1"/>
    </xf>
    <xf numFmtId="170" fontId="19" fillId="0" borderId="0" xfId="0" applyNumberFormat="1" applyFont="1"/>
    <xf numFmtId="1" fontId="7" fillId="0" borderId="0" xfId="8" applyNumberFormat="1" applyFont="1" applyAlignment="1" applyProtection="1">
      <alignment horizontal="center" vertical="center" wrapText="1"/>
      <protection locked="0"/>
    </xf>
    <xf numFmtId="1" fontId="10" fillId="0" borderId="0" xfId="8" applyNumberFormat="1" applyFont="1" applyAlignment="1" applyProtection="1">
      <alignment horizontal="center" vertical="center" wrapText="1"/>
    </xf>
    <xf numFmtId="1" fontId="18" fillId="0" borderId="0" xfId="0" applyNumberFormat="1" applyFont="1" applyAlignment="1">
      <alignment horizontal="center"/>
    </xf>
    <xf numFmtId="170" fontId="7" fillId="4" borderId="9" xfId="8" applyNumberFormat="1" applyFont="1" applyFill="1" applyBorder="1" applyAlignment="1" applyProtection="1">
      <alignment horizontal="center" vertical="center" wrapText="1"/>
    </xf>
    <xf numFmtId="170" fontId="9" fillId="4" borderId="9" xfId="8" applyNumberFormat="1" applyFont="1" applyFill="1" applyBorder="1" applyAlignment="1" applyProtection="1">
      <alignment horizontal="center" vertical="center" wrapText="1"/>
    </xf>
    <xf numFmtId="170" fontId="9" fillId="4" borderId="10" xfId="8" applyNumberFormat="1" applyFont="1" applyFill="1" applyBorder="1" applyAlignment="1" applyProtection="1">
      <alignment horizontal="center" vertical="center" wrapText="1"/>
    </xf>
    <xf numFmtId="170" fontId="7" fillId="4" borderId="11" xfId="8" applyNumberFormat="1" applyFont="1" applyFill="1" applyBorder="1" applyAlignment="1" applyProtection="1">
      <alignment horizontal="center" vertical="center" wrapText="1"/>
    </xf>
    <xf numFmtId="170" fontId="9" fillId="4" borderId="11" xfId="8" applyNumberFormat="1" applyFont="1" applyFill="1" applyBorder="1" applyAlignment="1" applyProtection="1">
      <alignment horizontal="center" vertical="center" wrapText="1"/>
    </xf>
    <xf numFmtId="170" fontId="9" fillId="4" borderId="12" xfId="8" applyNumberFormat="1" applyFont="1" applyFill="1" applyBorder="1" applyAlignment="1" applyProtection="1">
      <alignment horizontal="center" vertical="center" wrapText="1"/>
    </xf>
    <xf numFmtId="0" fontId="7" fillId="3" borderId="5" xfId="8" applyFont="1" applyFill="1" applyBorder="1" applyAlignment="1" applyProtection="1">
      <alignment horizontal="center" vertical="center" wrapText="1"/>
    </xf>
    <xf numFmtId="1" fontId="7" fillId="3" borderId="5" xfId="8" applyNumberFormat="1" applyFont="1" applyFill="1" applyBorder="1" applyAlignment="1" applyProtection="1">
      <alignment horizontal="center" vertical="center" wrapText="1"/>
    </xf>
    <xf numFmtId="170" fontId="9" fillId="5" borderId="5" xfId="8" applyNumberFormat="1" applyFont="1" applyFill="1" applyBorder="1" applyAlignment="1" applyProtection="1">
      <alignment horizontal="center" vertical="center" wrapText="1"/>
    </xf>
    <xf numFmtId="170" fontId="18" fillId="0" borderId="13" xfId="0" applyNumberFormat="1" applyFont="1" applyBorder="1" applyAlignment="1">
      <alignment horizontal="center" vertical="center"/>
    </xf>
    <xf numFmtId="170" fontId="18" fillId="0" borderId="7" xfId="0" applyNumberFormat="1" applyFont="1" applyBorder="1" applyAlignment="1">
      <alignment horizontal="center" vertical="center"/>
    </xf>
    <xf numFmtId="0" fontId="7" fillId="3" borderId="9" xfId="8" applyFont="1" applyFill="1" applyBorder="1" applyAlignment="1" applyProtection="1">
      <alignment horizontal="center" vertical="center" wrapText="1"/>
    </xf>
    <xf numFmtId="1" fontId="7" fillId="3" borderId="9" xfId="8" applyNumberFormat="1" applyFont="1" applyFill="1" applyBorder="1" applyAlignment="1" applyProtection="1">
      <alignment horizontal="center" vertical="center" wrapText="1"/>
    </xf>
    <xf numFmtId="170" fontId="9" fillId="5" borderId="9" xfId="8" applyNumberFormat="1" applyFont="1" applyFill="1" applyBorder="1" applyAlignment="1" applyProtection="1">
      <alignment horizontal="center" vertical="center" wrapText="1"/>
    </xf>
    <xf numFmtId="1" fontId="5" fillId="0" borderId="7" xfId="0" applyNumberFormat="1" applyFont="1" applyFill="1" applyBorder="1" applyAlignment="1">
      <alignment horizontal="center" vertical="center" wrapText="1"/>
    </xf>
    <xf numFmtId="0" fontId="13" fillId="0" borderId="0" xfId="8" applyFont="1" applyAlignment="1">
      <alignment wrapText="1"/>
    </xf>
    <xf numFmtId="170" fontId="13" fillId="0" borderId="7" xfId="0" applyNumberFormat="1" applyFont="1" applyFill="1" applyBorder="1" applyAlignment="1">
      <alignment horizontal="center" vertical="center" wrapText="1"/>
    </xf>
    <xf numFmtId="170" fontId="4" fillId="0" borderId="7" xfId="0" applyNumberFormat="1" applyFont="1" applyFill="1" applyBorder="1" applyAlignment="1">
      <alignment horizontal="center" vertical="center" wrapText="1"/>
    </xf>
    <xf numFmtId="170" fontId="4" fillId="0" borderId="13" xfId="0" applyNumberFormat="1" applyFont="1" applyFill="1" applyBorder="1" applyAlignment="1">
      <alignment horizontal="center" vertical="center" wrapText="1"/>
    </xf>
    <xf numFmtId="0" fontId="20" fillId="0" borderId="13" xfId="0" applyFont="1" applyFill="1" applyBorder="1" applyAlignment="1">
      <alignment horizontal="left" vertical="center" wrapText="1"/>
    </xf>
    <xf numFmtId="0" fontId="4" fillId="0" borderId="0" xfId="0" applyFont="1" applyFill="1" applyBorder="1" applyAlignment="1">
      <alignment vertical="center" wrapText="1"/>
    </xf>
    <xf numFmtId="1" fontId="4" fillId="0" borderId="0" xfId="0" applyNumberFormat="1" applyFont="1" applyFill="1" applyBorder="1" applyAlignment="1">
      <alignment vertical="center" wrapText="1"/>
    </xf>
    <xf numFmtId="0" fontId="9" fillId="0" borderId="0" xfId="8" applyFont="1" applyAlignment="1" applyProtection="1">
      <alignment vertical="center" wrapText="1"/>
      <protection locked="0"/>
    </xf>
    <xf numFmtId="1" fontId="13" fillId="0" borderId="13" xfId="0" applyNumberFormat="1" applyFont="1" applyFill="1" applyBorder="1" applyAlignment="1">
      <alignment horizontal="left" vertical="center" wrapText="1"/>
    </xf>
    <xf numFmtId="170" fontId="13" fillId="0" borderId="1" xfId="0" applyNumberFormat="1" applyFont="1" applyFill="1" applyBorder="1" applyAlignment="1">
      <alignment horizontal="center" vertical="center" wrapText="1"/>
    </xf>
    <xf numFmtId="170" fontId="13" fillId="0" borderId="13" xfId="0" applyNumberFormat="1" applyFont="1" applyFill="1" applyBorder="1" applyAlignment="1">
      <alignment horizontal="center" vertical="center" wrapText="1"/>
    </xf>
    <xf numFmtId="0" fontId="13" fillId="0" borderId="0" xfId="0" applyFont="1" applyFill="1" applyBorder="1" applyAlignment="1">
      <alignment vertical="center" wrapText="1"/>
    </xf>
    <xf numFmtId="1" fontId="13" fillId="0" borderId="0" xfId="0" applyNumberFormat="1" applyFont="1" applyFill="1" applyBorder="1" applyAlignment="1">
      <alignment vertical="center" wrapText="1"/>
    </xf>
    <xf numFmtId="49" fontId="7" fillId="0" borderId="0" xfId="8" applyNumberFormat="1" applyFont="1" applyAlignment="1" applyProtection="1">
      <alignment vertical="center" wrapText="1"/>
      <protection locked="0"/>
    </xf>
    <xf numFmtId="0" fontId="18" fillId="0" borderId="0" xfId="0" applyFont="1" applyFill="1" applyAlignment="1">
      <alignment horizontal="center" vertical="center"/>
    </xf>
    <xf numFmtId="170" fontId="18" fillId="0" borderId="0" xfId="0" applyNumberFormat="1" applyFont="1" applyFill="1" applyAlignment="1">
      <alignment horizontal="center" vertical="center"/>
    </xf>
    <xf numFmtId="170" fontId="21" fillId="0" borderId="0" xfId="0" applyNumberFormat="1" applyFont="1" applyFill="1" applyAlignment="1">
      <alignment horizontal="center" vertical="center"/>
    </xf>
    <xf numFmtId="170" fontId="18" fillId="6" borderId="1" xfId="0" applyNumberFormat="1" applyFont="1" applyFill="1" applyBorder="1" applyAlignment="1">
      <alignment horizontal="center" vertical="center"/>
    </xf>
    <xf numFmtId="170" fontId="13" fillId="0" borderId="1" xfId="0" applyNumberFormat="1" applyFont="1" applyFill="1" applyBorder="1" applyAlignment="1">
      <alignment horizontal="left" vertical="center" wrapText="1"/>
    </xf>
    <xf numFmtId="170" fontId="12" fillId="7"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10" fontId="9" fillId="7" borderId="1" xfId="0" applyNumberFormat="1" applyFont="1" applyFill="1" applyBorder="1" applyAlignment="1">
      <alignment horizontal="center" vertical="center" wrapText="1"/>
    </xf>
    <xf numFmtId="10" fontId="9" fillId="0" borderId="1" xfId="0" quotePrefix="1" applyNumberFormat="1" applyFont="1" applyFill="1" applyBorder="1" applyAlignment="1">
      <alignment horizontal="center" vertical="center" wrapText="1"/>
    </xf>
    <xf numFmtId="170" fontId="13" fillId="0" borderId="1" xfId="0" quotePrefix="1" applyNumberFormat="1" applyFont="1" applyFill="1" applyBorder="1" applyAlignment="1">
      <alignment horizontal="center" vertical="center" wrapText="1"/>
    </xf>
    <xf numFmtId="9" fontId="12" fillId="7" borderId="1" xfId="0" applyNumberFormat="1" applyFont="1" applyFill="1" applyBorder="1" applyAlignment="1">
      <alignment horizontal="center" vertical="center" wrapText="1"/>
    </xf>
    <xf numFmtId="170" fontId="9" fillId="7" borderId="1" xfId="0" applyNumberFormat="1" applyFont="1" applyFill="1" applyBorder="1" applyAlignment="1">
      <alignment horizontal="center" vertical="center" wrapText="1"/>
    </xf>
    <xf numFmtId="170" fontId="13" fillId="0" borderId="2" xfId="0" applyNumberFormat="1" applyFont="1" applyFill="1" applyBorder="1" applyAlignment="1">
      <alignment horizontal="left" vertical="center" wrapText="1"/>
    </xf>
    <xf numFmtId="170" fontId="7" fillId="4" borderId="13" xfId="8" applyNumberFormat="1" applyFont="1" applyFill="1" applyBorder="1" applyAlignment="1" applyProtection="1">
      <alignment horizontal="center" vertical="center" wrapText="1"/>
    </xf>
    <xf numFmtId="170" fontId="9" fillId="4" borderId="13" xfId="8" applyNumberFormat="1" applyFont="1" applyFill="1" applyBorder="1" applyAlignment="1" applyProtection="1">
      <alignment horizontal="center" vertical="center" wrapText="1"/>
    </xf>
    <xf numFmtId="170" fontId="9" fillId="4" borderId="15" xfId="8" applyNumberFormat="1" applyFont="1" applyFill="1" applyBorder="1" applyAlignment="1" applyProtection="1">
      <alignment horizontal="center" vertical="center" wrapText="1"/>
    </xf>
    <xf numFmtId="170" fontId="13" fillId="6" borderId="16" xfId="0" applyNumberFormat="1" applyFont="1" applyFill="1" applyBorder="1" applyAlignment="1">
      <alignment horizontal="center" vertical="center" wrapText="1"/>
    </xf>
    <xf numFmtId="170" fontId="18" fillId="6" borderId="7" xfId="0" applyNumberFormat="1" applyFont="1" applyFill="1" applyBorder="1" applyAlignment="1">
      <alignment horizontal="center" vertical="center"/>
    </xf>
    <xf numFmtId="170" fontId="18" fillId="0" borderId="7" xfId="0" applyNumberFormat="1" applyFont="1" applyFill="1" applyBorder="1" applyAlignment="1">
      <alignment horizontal="center" vertical="center"/>
    </xf>
    <xf numFmtId="170" fontId="13" fillId="6" borderId="17" xfId="0" applyNumberFormat="1" applyFont="1" applyFill="1" applyBorder="1" applyAlignment="1">
      <alignment horizontal="center" vertical="center" wrapText="1"/>
    </xf>
    <xf numFmtId="170" fontId="13" fillId="6" borderId="18" xfId="0" applyNumberFormat="1" applyFont="1" applyFill="1" applyBorder="1" applyAlignment="1">
      <alignment horizontal="center" vertical="center" wrapText="1"/>
    </xf>
    <xf numFmtId="170" fontId="18" fillId="6" borderId="13" xfId="0" applyNumberFormat="1" applyFont="1" applyFill="1" applyBorder="1" applyAlignment="1">
      <alignment horizontal="center" vertical="center"/>
    </xf>
    <xf numFmtId="170" fontId="18" fillId="0" borderId="13" xfId="0" applyNumberFormat="1" applyFont="1" applyFill="1" applyBorder="1" applyAlignment="1">
      <alignment horizontal="center" vertical="center"/>
    </xf>
    <xf numFmtId="166" fontId="11" fillId="7" borderId="1" xfId="6" applyNumberFormat="1" applyFont="1" applyFill="1" applyBorder="1" applyAlignment="1">
      <alignment horizontal="center" vertical="center" wrapText="1"/>
    </xf>
    <xf numFmtId="170" fontId="7" fillId="4" borderId="3" xfId="8" applyNumberFormat="1" applyFont="1" applyFill="1" applyBorder="1" applyAlignment="1" applyProtection="1">
      <alignment horizontal="center" vertical="center" wrapText="1"/>
    </xf>
    <xf numFmtId="170" fontId="9" fillId="4" borderId="3" xfId="8" applyNumberFormat="1" applyFont="1" applyFill="1" applyBorder="1" applyAlignment="1" applyProtection="1">
      <alignment horizontal="center" vertical="center" wrapText="1"/>
    </xf>
    <xf numFmtId="170" fontId="9" fillId="4" borderId="19" xfId="8" applyNumberFormat="1" applyFont="1" applyFill="1" applyBorder="1" applyAlignment="1" applyProtection="1">
      <alignment horizontal="center" vertical="center" wrapText="1"/>
    </xf>
    <xf numFmtId="170" fontId="9" fillId="7" borderId="20" xfId="0" applyNumberFormat="1" applyFont="1" applyFill="1" applyBorder="1" applyAlignment="1">
      <alignment horizontal="center" vertical="center" wrapText="1"/>
    </xf>
    <xf numFmtId="170" fontId="9" fillId="7" borderId="11" xfId="0" applyNumberFormat="1" applyFont="1" applyFill="1" applyBorder="1" applyAlignment="1">
      <alignment horizontal="center" vertical="center" wrapText="1"/>
    </xf>
    <xf numFmtId="170" fontId="18" fillId="0" borderId="21" xfId="0" applyNumberFormat="1" applyFont="1" applyFill="1" applyBorder="1" applyAlignment="1">
      <alignment horizontal="center" vertical="center"/>
    </xf>
    <xf numFmtId="10" fontId="18" fillId="6" borderId="7" xfId="0" applyNumberFormat="1" applyFont="1" applyFill="1" applyBorder="1" applyAlignment="1">
      <alignment horizontal="center" vertical="center"/>
    </xf>
    <xf numFmtId="10" fontId="18" fillId="6" borderId="1" xfId="0" applyNumberFormat="1" applyFont="1" applyFill="1" applyBorder="1" applyAlignment="1">
      <alignment horizontal="center" vertical="center"/>
    </xf>
    <xf numFmtId="10" fontId="18" fillId="6" borderId="13" xfId="0" applyNumberFormat="1" applyFont="1" applyFill="1" applyBorder="1" applyAlignment="1">
      <alignment horizontal="center" vertical="center"/>
    </xf>
    <xf numFmtId="10" fontId="9" fillId="7" borderId="11" xfId="0" applyNumberFormat="1" applyFont="1" applyFill="1" applyBorder="1" applyAlignment="1">
      <alignment horizontal="center" vertical="center" wrapText="1"/>
    </xf>
    <xf numFmtId="10" fontId="18" fillId="0" borderId="22" xfId="0" applyNumberFormat="1" applyFont="1" applyFill="1" applyBorder="1" applyAlignment="1">
      <alignment horizontal="center" vertical="center"/>
    </xf>
    <xf numFmtId="10" fontId="18" fillId="0" borderId="15" xfId="0" applyNumberFormat="1" applyFont="1" applyFill="1" applyBorder="1" applyAlignment="1">
      <alignment horizontal="center" vertical="center"/>
    </xf>
    <xf numFmtId="10" fontId="18" fillId="0" borderId="7" xfId="0" applyNumberFormat="1" applyFont="1" applyFill="1" applyBorder="1" applyAlignment="1">
      <alignment horizontal="center" vertical="center"/>
    </xf>
    <xf numFmtId="10" fontId="18" fillId="0" borderId="1" xfId="0" applyNumberFormat="1" applyFont="1" applyFill="1" applyBorder="1" applyAlignment="1">
      <alignment horizontal="center" vertical="center"/>
    </xf>
    <xf numFmtId="10" fontId="18" fillId="0" borderId="13" xfId="0" applyNumberFormat="1" applyFont="1" applyFill="1" applyBorder="1" applyAlignment="1">
      <alignment horizontal="center" vertical="center"/>
    </xf>
    <xf numFmtId="10" fontId="9" fillId="7" borderId="12" xfId="0" applyNumberFormat="1" applyFont="1" applyFill="1" applyBorder="1" applyAlignment="1">
      <alignment horizontal="center" vertical="center" wrapText="1"/>
    </xf>
    <xf numFmtId="1" fontId="7" fillId="7" borderId="9" xfId="8" applyNumberFormat="1" applyFont="1" applyFill="1" applyBorder="1" applyAlignment="1" applyProtection="1">
      <alignment horizontal="center" vertical="center" wrapText="1"/>
    </xf>
    <xf numFmtId="170" fontId="4" fillId="0" borderId="23" xfId="0" applyNumberFormat="1" applyFont="1" applyFill="1" applyBorder="1" applyAlignment="1">
      <alignment horizontal="center" vertical="center" wrapText="1"/>
    </xf>
    <xf numFmtId="170" fontId="4" fillId="0" borderId="24" xfId="0" applyNumberFormat="1" applyFont="1" applyFill="1" applyBorder="1" applyAlignment="1">
      <alignment horizontal="center" vertical="center" wrapText="1"/>
    </xf>
    <xf numFmtId="1" fontId="7" fillId="7" borderId="5" xfId="8" applyNumberFormat="1" applyFont="1" applyFill="1" applyBorder="1" applyAlignment="1" applyProtection="1">
      <alignment horizontal="center" vertical="center" wrapText="1"/>
    </xf>
    <xf numFmtId="170" fontId="9" fillId="5" borderId="11" xfId="8" applyNumberFormat="1" applyFont="1" applyFill="1" applyBorder="1" applyAlignment="1" applyProtection="1">
      <alignment horizontal="center" vertical="center" wrapText="1"/>
    </xf>
    <xf numFmtId="170" fontId="13" fillId="4" borderId="9" xfId="8" applyNumberFormat="1" applyFont="1" applyFill="1" applyBorder="1" applyAlignment="1" applyProtection="1">
      <alignment horizontal="center" vertical="center" wrapText="1"/>
    </xf>
    <xf numFmtId="170" fontId="10" fillId="4" borderId="9" xfId="8" applyNumberFormat="1" applyFont="1" applyFill="1" applyBorder="1" applyAlignment="1" applyProtection="1">
      <alignment horizontal="center" vertical="center" wrapText="1"/>
    </xf>
    <xf numFmtId="170" fontId="10" fillId="4" borderId="5" xfId="8" applyNumberFormat="1" applyFont="1" applyFill="1" applyBorder="1" applyAlignment="1" applyProtection="1">
      <alignment horizontal="center" vertical="center" wrapText="1"/>
    </xf>
    <xf numFmtId="170" fontId="13" fillId="4" borderId="5" xfId="8" applyNumberFormat="1" applyFont="1" applyFill="1" applyBorder="1" applyAlignment="1" applyProtection="1">
      <alignment horizontal="center" vertical="center" wrapText="1"/>
    </xf>
    <xf numFmtId="170" fontId="9" fillId="7" borderId="5" xfId="8" applyNumberFormat="1" applyFont="1" applyFill="1" applyBorder="1" applyAlignment="1" applyProtection="1">
      <alignment horizontal="center" vertical="center" wrapText="1"/>
    </xf>
    <xf numFmtId="170" fontId="13" fillId="4" borderId="25" xfId="8" applyNumberFormat="1" applyFont="1" applyFill="1" applyBorder="1" applyAlignment="1" applyProtection="1">
      <alignment horizontal="center" vertical="center" wrapText="1"/>
    </xf>
    <xf numFmtId="170" fontId="13" fillId="0" borderId="23" xfId="0" applyNumberFormat="1" applyFont="1" applyFill="1" applyBorder="1" applyAlignment="1">
      <alignment horizontal="center" vertical="center" wrapText="1"/>
    </xf>
    <xf numFmtId="170" fontId="13" fillId="0" borderId="24" xfId="0" applyNumberFormat="1" applyFont="1" applyFill="1" applyBorder="1" applyAlignment="1">
      <alignment horizontal="center" vertical="center" wrapText="1"/>
    </xf>
    <xf numFmtId="170" fontId="13" fillId="0" borderId="26" xfId="0" applyNumberFormat="1" applyFont="1" applyFill="1" applyBorder="1" applyAlignment="1">
      <alignment horizontal="center" vertical="center" wrapText="1"/>
    </xf>
    <xf numFmtId="170" fontId="13" fillId="4" borderId="11" xfId="8" applyNumberFormat="1" applyFont="1" applyFill="1" applyBorder="1" applyAlignment="1" applyProtection="1">
      <alignment horizontal="center" vertical="center" wrapText="1"/>
    </xf>
    <xf numFmtId="170" fontId="10" fillId="4" borderId="11" xfId="8" applyNumberFormat="1" applyFont="1" applyFill="1" applyBorder="1" applyAlignment="1" applyProtection="1">
      <alignment horizontal="center" vertical="center" wrapText="1"/>
    </xf>
    <xf numFmtId="170" fontId="9" fillId="7" borderId="11" xfId="8" applyNumberFormat="1" applyFont="1" applyFill="1" applyBorder="1" applyAlignment="1" applyProtection="1">
      <alignment horizontal="center" vertical="center" wrapText="1"/>
    </xf>
    <xf numFmtId="3" fontId="13" fillId="0" borderId="13" xfId="0" applyNumberFormat="1" applyFont="1" applyFill="1" applyBorder="1" applyAlignment="1">
      <alignment horizontal="center" vertical="center" wrapText="1"/>
    </xf>
    <xf numFmtId="3" fontId="18" fillId="0" borderId="7" xfId="0" applyNumberFormat="1" applyFont="1" applyFill="1" applyBorder="1" applyAlignment="1">
      <alignment horizontal="center" vertical="center" wrapText="1"/>
    </xf>
    <xf numFmtId="3" fontId="18" fillId="0" borderId="13" xfId="0" applyNumberFormat="1" applyFont="1" applyFill="1" applyBorder="1" applyAlignment="1">
      <alignment horizontal="center" vertical="center" wrapText="1"/>
    </xf>
    <xf numFmtId="0" fontId="7" fillId="0" borderId="0" xfId="8" applyFont="1" applyFill="1" applyBorder="1" applyAlignment="1" applyProtection="1">
      <alignment horizontal="center" vertical="center" wrapText="1"/>
    </xf>
    <xf numFmtId="0" fontId="7" fillId="0" borderId="0" xfId="8" applyFont="1" applyFill="1" applyBorder="1" applyAlignment="1" applyProtection="1">
      <alignment vertical="center" wrapText="1"/>
    </xf>
    <xf numFmtId="170" fontId="18" fillId="0" borderId="24" xfId="0" applyNumberFormat="1" applyFont="1" applyBorder="1" applyAlignment="1">
      <alignment horizontal="center" vertical="center"/>
    </xf>
    <xf numFmtId="170" fontId="18" fillId="0" borderId="27" xfId="0" applyNumberFormat="1" applyFont="1" applyBorder="1" applyAlignment="1">
      <alignment horizontal="center" vertical="center"/>
    </xf>
    <xf numFmtId="170" fontId="18" fillId="0" borderId="28" xfId="0" applyNumberFormat="1" applyFont="1" applyBorder="1" applyAlignment="1">
      <alignment horizontal="center" vertical="center"/>
    </xf>
    <xf numFmtId="170" fontId="19" fillId="0" borderId="13" xfId="0" applyNumberFormat="1" applyFont="1" applyFill="1" applyBorder="1" applyAlignment="1">
      <alignment horizontal="center" vertical="center" wrapText="1"/>
    </xf>
    <xf numFmtId="3" fontId="18" fillId="0" borderId="0" xfId="0" applyNumberFormat="1" applyFont="1"/>
    <xf numFmtId="3" fontId="7" fillId="7" borderId="9" xfId="8" applyNumberFormat="1" applyFont="1" applyFill="1" applyBorder="1" applyAlignment="1" applyProtection="1">
      <alignment horizontal="center" vertical="center" wrapText="1"/>
    </xf>
    <xf numFmtId="3" fontId="9" fillId="7" borderId="4" xfId="8" applyNumberFormat="1" applyFont="1" applyFill="1" applyBorder="1" applyAlignment="1" applyProtection="1">
      <alignment horizontal="center" vertical="center" wrapText="1"/>
    </xf>
    <xf numFmtId="3" fontId="18" fillId="0" borderId="0" xfId="0" applyNumberFormat="1" applyFont="1" applyAlignment="1">
      <alignment horizontal="center"/>
    </xf>
    <xf numFmtId="3" fontId="4" fillId="0" borderId="7"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3" fontId="9" fillId="7" borderId="20" xfId="8" applyNumberFormat="1" applyFont="1" applyFill="1" applyBorder="1" applyAlignment="1" applyProtection="1">
      <alignment horizontal="center" vertical="center" wrapText="1"/>
    </xf>
    <xf numFmtId="3" fontId="7" fillId="7" borderId="5" xfId="8" applyNumberFormat="1" applyFont="1" applyFill="1" applyBorder="1" applyAlignment="1" applyProtection="1">
      <alignment horizontal="center" vertical="center" wrapText="1"/>
    </xf>
    <xf numFmtId="0" fontId="18" fillId="0" borderId="0" xfId="0" applyFont="1" applyAlignment="1">
      <alignment horizontal="center"/>
    </xf>
    <xf numFmtId="0" fontId="18" fillId="0" borderId="7" xfId="0" applyFont="1" applyFill="1" applyBorder="1" applyAlignment="1">
      <alignment horizontal="center" vertical="center" wrapText="1"/>
    </xf>
    <xf numFmtId="0" fontId="18" fillId="0" borderId="3" xfId="0" applyFont="1" applyBorder="1" applyAlignment="1">
      <alignment vertical="center" wrapText="1"/>
    </xf>
    <xf numFmtId="3" fontId="7" fillId="7" borderId="20" xfId="8" applyNumberFormat="1" applyFont="1" applyFill="1" applyBorder="1" applyAlignment="1" applyProtection="1">
      <alignment horizontal="center" vertical="center" wrapText="1"/>
    </xf>
    <xf numFmtId="170" fontId="13" fillId="0" borderId="30" xfId="0" applyNumberFormat="1" applyFont="1" applyFill="1" applyBorder="1" applyAlignment="1">
      <alignment horizontal="center" vertical="center" wrapText="1"/>
    </xf>
    <xf numFmtId="170" fontId="19" fillId="0" borderId="0" xfId="0" applyNumberFormat="1" applyFont="1" applyAlignment="1">
      <alignment horizontal="center"/>
    </xf>
    <xf numFmtId="3" fontId="9" fillId="5" borderId="9" xfId="8" applyNumberFormat="1" applyFont="1" applyFill="1" applyBorder="1" applyAlignment="1" applyProtection="1">
      <alignment horizontal="center" vertical="center" wrapText="1"/>
    </xf>
    <xf numFmtId="3" fontId="9" fillId="5" borderId="11" xfId="8" applyNumberFormat="1" applyFont="1" applyFill="1" applyBorder="1" applyAlignment="1" applyProtection="1">
      <alignment horizontal="center" vertical="center" wrapText="1"/>
    </xf>
    <xf numFmtId="0" fontId="18" fillId="0" borderId="0" xfId="0" applyFont="1" applyAlignment="1">
      <alignment horizontal="center" vertical="center"/>
    </xf>
    <xf numFmtId="1" fontId="13" fillId="0" borderId="0" xfId="0" applyNumberFormat="1" applyFont="1" applyFill="1" applyBorder="1" applyAlignment="1">
      <alignment horizontal="center" vertical="center" wrapText="1"/>
    </xf>
    <xf numFmtId="170" fontId="9" fillId="5" borderId="31" xfId="8" applyNumberFormat="1" applyFont="1" applyFill="1" applyBorder="1" applyAlignment="1" applyProtection="1">
      <alignment horizontal="center" vertical="center" wrapText="1"/>
    </xf>
    <xf numFmtId="3" fontId="10" fillId="0" borderId="7"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1" fontId="18" fillId="0" borderId="7" xfId="0" applyNumberFormat="1" applyFont="1" applyFill="1" applyBorder="1" applyAlignment="1">
      <alignment vertical="center" wrapText="1"/>
    </xf>
    <xf numFmtId="3" fontId="20" fillId="0" borderId="7" xfId="0" applyNumberFormat="1" applyFont="1" applyFill="1" applyBorder="1" applyAlignment="1">
      <alignment horizontal="center" vertical="center" wrapText="1"/>
    </xf>
    <xf numFmtId="170" fontId="13" fillId="0" borderId="27" xfId="0" applyNumberFormat="1" applyFont="1" applyFill="1" applyBorder="1" applyAlignment="1">
      <alignment horizontal="center" vertical="center" wrapText="1"/>
    </xf>
    <xf numFmtId="3" fontId="7" fillId="7" borderId="4" xfId="8" applyNumberFormat="1" applyFont="1" applyFill="1" applyBorder="1" applyAlignment="1" applyProtection="1">
      <alignment horizontal="center" vertical="center" wrapText="1"/>
    </xf>
    <xf numFmtId="0" fontId="18" fillId="0" borderId="0" xfId="0" applyFont="1" applyFill="1"/>
    <xf numFmtId="0" fontId="18" fillId="0" borderId="1" xfId="0" applyFont="1" applyFill="1" applyBorder="1" applyAlignment="1">
      <alignment vertical="center" wrapText="1"/>
    </xf>
    <xf numFmtId="0" fontId="18" fillId="0" borderId="7" xfId="0" applyFont="1" applyFill="1" applyBorder="1" applyAlignment="1">
      <alignment vertical="center" wrapText="1"/>
    </xf>
    <xf numFmtId="0" fontId="18" fillId="0" borderId="13" xfId="0" applyFont="1" applyFill="1" applyBorder="1" applyAlignment="1">
      <alignment vertical="center" wrapText="1"/>
    </xf>
    <xf numFmtId="170" fontId="9" fillId="7" borderId="31" xfId="8" applyNumberFormat="1" applyFont="1" applyFill="1" applyBorder="1" applyAlignment="1" applyProtection="1">
      <alignment horizontal="center" vertical="center" wrapText="1"/>
    </xf>
    <xf numFmtId="170" fontId="13" fillId="4" borderId="32" xfId="8" applyNumberFormat="1" applyFont="1" applyFill="1" applyBorder="1" applyAlignment="1" applyProtection="1">
      <alignment horizontal="center" vertical="center" wrapText="1"/>
    </xf>
    <xf numFmtId="170" fontId="9" fillId="4" borderId="32" xfId="8" applyNumberFormat="1" applyFont="1" applyFill="1" applyBorder="1" applyAlignment="1" applyProtection="1">
      <alignment horizontal="center" vertical="center" wrapText="1"/>
    </xf>
    <xf numFmtId="170" fontId="18" fillId="0" borderId="0" xfId="0" applyNumberFormat="1" applyFont="1" applyAlignment="1">
      <alignment horizontal="center"/>
    </xf>
    <xf numFmtId="0" fontId="10" fillId="0" borderId="0" xfId="8" applyFont="1" applyAlignment="1" applyProtection="1">
      <alignment horizontal="center" vertical="center" wrapText="1"/>
    </xf>
    <xf numFmtId="170" fontId="4" fillId="0" borderId="28" xfId="0" applyNumberFormat="1"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170" fontId="4" fillId="0" borderId="27" xfId="0" applyNumberFormat="1" applyFont="1" applyFill="1" applyBorder="1" applyAlignment="1">
      <alignment horizontal="center" vertical="center" wrapText="1"/>
    </xf>
    <xf numFmtId="3" fontId="20" fillId="0" borderId="3"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9" fillId="0" borderId="0" xfId="8" applyFont="1" applyAlignment="1">
      <alignment vertical="center" wrapText="1"/>
    </xf>
    <xf numFmtId="170" fontId="9" fillId="4" borderId="33" xfId="8" applyNumberFormat="1" applyFont="1" applyFill="1" applyBorder="1" applyAlignment="1" applyProtection="1">
      <alignment horizontal="center" vertical="center" wrapText="1"/>
    </xf>
    <xf numFmtId="170" fontId="9" fillId="4" borderId="34" xfId="8" applyNumberFormat="1" applyFont="1" applyFill="1" applyBorder="1" applyAlignment="1" applyProtection="1">
      <alignment horizontal="center" vertical="center" wrapText="1"/>
    </xf>
    <xf numFmtId="170" fontId="10" fillId="4" borderId="32" xfId="8" applyNumberFormat="1" applyFont="1" applyFill="1" applyBorder="1" applyAlignment="1" applyProtection="1">
      <alignment horizontal="center" vertical="center" wrapText="1"/>
    </xf>
    <xf numFmtId="170" fontId="10" fillId="4" borderId="25" xfId="8" applyNumberFormat="1" applyFont="1" applyFill="1" applyBorder="1" applyAlignment="1" applyProtection="1">
      <alignment horizontal="center" vertical="center" wrapText="1"/>
    </xf>
    <xf numFmtId="1" fontId="10" fillId="0" borderId="7" xfId="0" applyNumberFormat="1" applyFont="1" applyFill="1" applyBorder="1" applyAlignment="1">
      <alignment vertical="center" wrapText="1"/>
    </xf>
    <xf numFmtId="170" fontId="7" fillId="7" borderId="20" xfId="8" applyNumberFormat="1" applyFont="1" applyFill="1" applyBorder="1" applyAlignment="1" applyProtection="1">
      <alignment horizontal="center" vertical="center" wrapText="1"/>
    </xf>
    <xf numFmtId="170" fontId="7" fillId="7" borderId="12" xfId="8"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8" fillId="0" borderId="14" xfId="0" applyFont="1" applyBorder="1" applyAlignment="1">
      <alignment horizontal="center" vertical="center"/>
    </xf>
    <xf numFmtId="1" fontId="13" fillId="0" borderId="9" xfId="0" applyNumberFormat="1" applyFont="1" applyFill="1" applyBorder="1" applyAlignment="1">
      <alignment horizontal="left" vertical="center" wrapText="1"/>
    </xf>
    <xf numFmtId="1" fontId="13" fillId="0" borderId="9" xfId="0" applyNumberFormat="1" applyFont="1" applyFill="1" applyBorder="1" applyAlignment="1">
      <alignment vertical="center" wrapText="1"/>
    </xf>
    <xf numFmtId="0" fontId="18" fillId="0" borderId="2" xfId="0" applyFont="1" applyBorder="1" applyAlignment="1">
      <alignment horizontal="center" vertical="center"/>
    </xf>
    <xf numFmtId="0" fontId="18" fillId="0" borderId="14" xfId="0" applyFont="1" applyBorder="1" applyAlignment="1">
      <alignment horizontal="left" vertical="center" wrapText="1"/>
    </xf>
    <xf numFmtId="0" fontId="18" fillId="0" borderId="14" xfId="0" applyFont="1" applyBorder="1" applyAlignment="1">
      <alignment vertical="center" wrapText="1"/>
    </xf>
    <xf numFmtId="1" fontId="4" fillId="0" borderId="1" xfId="0" applyNumberFormat="1" applyFont="1" applyFill="1" applyBorder="1" applyAlignment="1">
      <alignment vertical="center" wrapText="1"/>
    </xf>
    <xf numFmtId="1" fontId="4" fillId="0" borderId="7" xfId="0" applyNumberFormat="1" applyFont="1" applyFill="1" applyBorder="1" applyAlignment="1">
      <alignment vertical="center" wrapText="1"/>
    </xf>
    <xf numFmtId="1" fontId="4" fillId="0" borderId="35" xfId="0" applyNumberFormat="1" applyFont="1" applyFill="1" applyBorder="1" applyAlignment="1">
      <alignment vertical="center" wrapText="1"/>
    </xf>
    <xf numFmtId="3" fontId="4" fillId="0" borderId="35" xfId="0" applyNumberFormat="1" applyFont="1" applyFill="1" applyBorder="1" applyAlignment="1">
      <alignment horizontal="center" vertical="center" wrapText="1"/>
    </xf>
    <xf numFmtId="1" fontId="4" fillId="0" borderId="35" xfId="0" applyNumberFormat="1" applyFont="1" applyFill="1" applyBorder="1" applyAlignment="1">
      <alignment horizontal="center" vertical="center" wrapText="1"/>
    </xf>
    <xf numFmtId="1" fontId="4" fillId="0" borderId="13" xfId="0" applyNumberFormat="1" applyFont="1" applyFill="1" applyBorder="1" applyAlignment="1">
      <alignment vertical="center" wrapText="1"/>
    </xf>
    <xf numFmtId="3" fontId="13" fillId="8" borderId="1" xfId="0" applyNumberFormat="1" applyFont="1" applyFill="1" applyBorder="1" applyAlignment="1">
      <alignment horizontal="center" vertical="center" wrapText="1"/>
    </xf>
    <xf numFmtId="170" fontId="13" fillId="0" borderId="28" xfId="0" applyNumberFormat="1" applyFont="1" applyFill="1" applyBorder="1" applyAlignment="1">
      <alignment horizontal="center" vertical="center" wrapText="1"/>
    </xf>
    <xf numFmtId="3" fontId="20" fillId="8" borderId="2" xfId="0" applyNumberFormat="1" applyFont="1" applyFill="1" applyBorder="1" applyAlignment="1">
      <alignment horizontal="center" vertical="center" wrapText="1"/>
    </xf>
    <xf numFmtId="3" fontId="4" fillId="8" borderId="1" xfId="0" applyNumberFormat="1" applyFont="1" applyFill="1" applyBorder="1" applyAlignment="1">
      <alignment horizontal="center" vertical="center" wrapText="1"/>
    </xf>
    <xf numFmtId="3" fontId="18" fillId="9" borderId="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170" fontId="9" fillId="4" borderId="25" xfId="8" applyNumberFormat="1" applyFont="1" applyFill="1" applyBorder="1" applyAlignment="1" applyProtection="1">
      <alignment horizontal="center" vertical="center" wrapText="1"/>
    </xf>
    <xf numFmtId="0" fontId="7" fillId="0" borderId="1" xfId="1" applyFont="1" applyFill="1" applyBorder="1" applyAlignment="1">
      <alignment horizontal="left" vertical="center" wrapText="1"/>
    </xf>
    <xf numFmtId="170" fontId="13" fillId="0" borderId="3" xfId="0" applyNumberFormat="1" applyFont="1" applyFill="1" applyBorder="1" applyAlignment="1">
      <alignment horizontal="center" vertical="center" wrapText="1"/>
    </xf>
    <xf numFmtId="170" fontId="13" fillId="0" borderId="2" xfId="0" applyNumberFormat="1" applyFont="1" applyFill="1" applyBorder="1" applyAlignment="1">
      <alignment horizontal="center" vertical="center" wrapText="1"/>
    </xf>
    <xf numFmtId="170" fontId="13" fillId="0" borderId="14" xfId="0" applyNumberFormat="1" applyFont="1" applyFill="1" applyBorder="1" applyAlignment="1">
      <alignment horizontal="center" vertical="center" wrapText="1"/>
    </xf>
    <xf numFmtId="166" fontId="7" fillId="0" borderId="1" xfId="6" applyNumberFormat="1" applyFont="1" applyFill="1" applyBorder="1" applyAlignment="1">
      <alignment horizontal="left" vertical="center" wrapText="1"/>
    </xf>
    <xf numFmtId="49" fontId="7" fillId="0" borderId="0" xfId="8" applyNumberFormat="1" applyFont="1" applyAlignment="1" applyProtection="1">
      <alignment horizontal="center" vertical="center" wrapText="1"/>
      <protection locked="0"/>
    </xf>
    <xf numFmtId="10" fontId="9" fillId="0" borderId="3" xfId="0" applyNumberFormat="1" applyFont="1" applyFill="1" applyBorder="1" applyAlignment="1">
      <alignment horizontal="center" vertical="center" wrapText="1"/>
    </xf>
    <xf numFmtId="10" fontId="9" fillId="0" borderId="2" xfId="0" applyNumberFormat="1" applyFont="1" applyFill="1" applyBorder="1" applyAlignment="1">
      <alignment horizontal="center" vertical="center" wrapText="1"/>
    </xf>
    <xf numFmtId="0" fontId="7" fillId="3" borderId="8" xfId="8" applyFont="1" applyFill="1" applyBorder="1" applyAlignment="1" applyProtection="1">
      <alignment horizontal="center" vertical="center" wrapText="1"/>
    </xf>
    <xf numFmtId="170" fontId="19" fillId="0" borderId="1"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1" fontId="18" fillId="0" borderId="7" xfId="0" applyNumberFormat="1"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0" fontId="18" fillId="0" borderId="7" xfId="0" applyFont="1" applyFill="1" applyBorder="1" applyAlignment="1">
      <alignment horizontal="left" vertical="center" wrapText="1"/>
    </xf>
    <xf numFmtId="0" fontId="18" fillId="0" borderId="1" xfId="0" applyFont="1" applyFill="1" applyBorder="1" applyAlignment="1">
      <alignment horizontal="left" vertical="center" wrapText="1"/>
    </xf>
    <xf numFmtId="1" fontId="18" fillId="0" borderId="1" xfId="0" applyNumberFormat="1"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2" xfId="0" applyFont="1" applyFill="1" applyBorder="1" applyAlignment="1">
      <alignment horizontal="left" vertical="center" wrapText="1"/>
    </xf>
    <xf numFmtId="170" fontId="19" fillId="0" borderId="14" xfId="0" applyNumberFormat="1" applyFont="1" applyBorder="1" applyAlignment="1">
      <alignment horizontal="center" vertical="center"/>
    </xf>
    <xf numFmtId="170" fontId="19" fillId="0" borderId="9" xfId="0" applyNumberFormat="1" applyFont="1" applyBorder="1" applyAlignment="1">
      <alignment horizontal="center" vertical="center"/>
    </xf>
    <xf numFmtId="170" fontId="19" fillId="0" borderId="3" xfId="0" applyNumberFormat="1" applyFont="1" applyFill="1" applyBorder="1" applyAlignment="1">
      <alignment horizontal="center" vertical="center" wrapText="1"/>
    </xf>
    <xf numFmtId="170" fontId="19" fillId="0" borderId="14" xfId="0" applyNumberFormat="1" applyFont="1" applyFill="1" applyBorder="1" applyAlignment="1">
      <alignment horizontal="center" vertical="center" wrapText="1"/>
    </xf>
    <xf numFmtId="170" fontId="19" fillId="0" borderId="2" xfId="0" applyNumberFormat="1" applyFont="1" applyFill="1" applyBorder="1" applyAlignment="1">
      <alignment horizontal="center" vertical="center" wrapText="1"/>
    </xf>
    <xf numFmtId="170" fontId="19" fillId="0" borderId="7" xfId="0" applyNumberFormat="1" applyFont="1" applyFill="1" applyBorder="1" applyAlignment="1">
      <alignment horizontal="center" vertical="center" wrapText="1"/>
    </xf>
    <xf numFmtId="0" fontId="18" fillId="0" borderId="11" xfId="0" applyFont="1" applyFill="1" applyBorder="1" applyAlignment="1">
      <alignment horizontal="left" vertical="center" wrapText="1"/>
    </xf>
    <xf numFmtId="1" fontId="18" fillId="0" borderId="9" xfId="0" applyNumberFormat="1" applyFont="1" applyFill="1" applyBorder="1" applyAlignment="1">
      <alignment horizontal="center" vertical="center" wrapText="1"/>
    </xf>
    <xf numFmtId="1" fontId="18" fillId="0" borderId="14" xfId="0" applyNumberFormat="1" applyFont="1" applyFill="1" applyBorder="1" applyAlignment="1">
      <alignment horizontal="center" vertical="center" wrapText="1"/>
    </xf>
    <xf numFmtId="1" fontId="18" fillId="0" borderId="11"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1" fontId="18" fillId="0" borderId="3" xfId="0" applyNumberFormat="1"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170" fontId="18" fillId="0" borderId="11" xfId="0" applyNumberFormat="1" applyFont="1" applyBorder="1" applyAlignment="1">
      <alignment horizontal="center" vertical="center"/>
    </xf>
    <xf numFmtId="1" fontId="18" fillId="0" borderId="14" xfId="0" applyNumberFormat="1" applyFont="1" applyFill="1" applyBorder="1" applyAlignment="1">
      <alignment horizontal="left" vertical="center" wrapText="1"/>
    </xf>
    <xf numFmtId="1" fontId="18" fillId="0" borderId="11" xfId="0" applyNumberFormat="1" applyFont="1" applyFill="1" applyBorder="1" applyAlignment="1">
      <alignment horizontal="left" vertical="center" wrapText="1"/>
    </xf>
    <xf numFmtId="3" fontId="18" fillId="0" borderId="14" xfId="0" applyNumberFormat="1" applyFont="1" applyFill="1" applyBorder="1" applyAlignment="1">
      <alignment horizontal="center" vertical="center" wrapText="1"/>
    </xf>
    <xf numFmtId="3" fontId="18" fillId="0" borderId="11" xfId="0" applyNumberFormat="1" applyFont="1" applyFill="1" applyBorder="1" applyAlignment="1">
      <alignment horizontal="center" vertical="center" wrapText="1"/>
    </xf>
    <xf numFmtId="1" fontId="18" fillId="0" borderId="7" xfId="0" applyNumberFormat="1"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14" xfId="0" applyFont="1" applyFill="1" applyBorder="1" applyAlignment="1">
      <alignment horizontal="center" vertical="center" wrapText="1"/>
    </xf>
    <xf numFmtId="170" fontId="19" fillId="0" borderId="1" xfId="0" applyNumberFormat="1" applyFont="1" applyBorder="1" applyAlignment="1">
      <alignment horizontal="center" vertical="center"/>
    </xf>
    <xf numFmtId="0" fontId="13" fillId="0" borderId="1" xfId="0" applyFont="1" applyFill="1" applyBorder="1" applyAlignment="1">
      <alignment horizontal="left" vertical="center" wrapText="1"/>
    </xf>
    <xf numFmtId="0" fontId="13" fillId="0" borderId="13" xfId="0" applyFont="1" applyFill="1" applyBorder="1" applyAlignment="1">
      <alignment horizontal="left" vertical="center" wrapText="1"/>
    </xf>
    <xf numFmtId="1" fontId="10" fillId="0" borderId="1" xfId="0" applyNumberFormat="1"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xf>
    <xf numFmtId="0" fontId="13" fillId="0" borderId="7" xfId="0" applyFont="1" applyFill="1" applyBorder="1" applyAlignment="1">
      <alignment horizontal="left" vertical="center" wrapText="1"/>
    </xf>
    <xf numFmtId="170" fontId="9" fillId="0" borderId="2" xfId="0" applyNumberFormat="1" applyFont="1" applyFill="1" applyBorder="1" applyAlignment="1">
      <alignment horizontal="center" vertical="center" wrapText="1"/>
    </xf>
    <xf numFmtId="170" fontId="9" fillId="0" borderId="11" xfId="0" applyNumberFormat="1" applyFont="1" applyFill="1" applyBorder="1" applyAlignment="1">
      <alignment horizontal="center" vertical="center" wrapText="1"/>
    </xf>
    <xf numFmtId="170" fontId="9" fillId="0" borderId="1" xfId="0" applyNumberFormat="1" applyFont="1" applyFill="1" applyBorder="1" applyAlignment="1">
      <alignment horizontal="center" vertical="center" wrapText="1"/>
    </xf>
    <xf numFmtId="170" fontId="9" fillId="0" borderId="13" xfId="0" applyNumberFormat="1" applyFont="1" applyFill="1" applyBorder="1" applyAlignment="1">
      <alignment horizontal="center" vertical="center" wrapText="1"/>
    </xf>
    <xf numFmtId="170" fontId="19" fillId="0" borderId="7" xfId="0" applyNumberFormat="1" applyFont="1" applyBorder="1" applyAlignment="1">
      <alignment horizontal="center" vertical="center"/>
    </xf>
    <xf numFmtId="170" fontId="19" fillId="0" borderId="13" xfId="0" applyNumberFormat="1" applyFont="1" applyBorder="1" applyAlignment="1">
      <alignment horizontal="center" vertical="center"/>
    </xf>
    <xf numFmtId="170" fontId="9" fillId="0" borderId="7" xfId="0" applyNumberFormat="1" applyFont="1" applyFill="1" applyBorder="1" applyAlignment="1">
      <alignment horizontal="center" vertical="center" wrapText="1"/>
    </xf>
    <xf numFmtId="170" fontId="9" fillId="0" borderId="3" xfId="0" applyNumberFormat="1" applyFont="1" applyFill="1" applyBorder="1" applyAlignment="1">
      <alignment horizontal="center" vertical="center" wrapText="1"/>
    </xf>
    <xf numFmtId="170" fontId="9" fillId="0" borderId="14"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3" fillId="0" borderId="3" xfId="0" applyFont="1" applyFill="1" applyBorder="1" applyAlignment="1">
      <alignment horizontal="left" vertical="center" wrapText="1"/>
    </xf>
    <xf numFmtId="1" fontId="13" fillId="0" borderId="3" xfId="0" applyNumberFormat="1" applyFont="1" applyFill="1" applyBorder="1" applyAlignment="1">
      <alignment horizontal="left" vertical="center" wrapText="1"/>
    </xf>
    <xf numFmtId="170" fontId="18" fillId="0" borderId="3" xfId="0" applyNumberFormat="1" applyFont="1" applyBorder="1" applyAlignment="1">
      <alignment horizontal="center" vertical="center"/>
    </xf>
    <xf numFmtId="170" fontId="18" fillId="0" borderId="2" xfId="0" applyNumberFormat="1" applyFont="1" applyBorder="1" applyAlignment="1">
      <alignment horizontal="center" vertical="center"/>
    </xf>
    <xf numFmtId="1" fontId="13" fillId="0" borderId="13"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1" fontId="13" fillId="0" borderId="7" xfId="0" applyNumberFormat="1" applyFont="1" applyFill="1" applyBorder="1" applyAlignment="1">
      <alignment horizontal="left" vertical="center" wrapText="1"/>
    </xf>
    <xf numFmtId="1" fontId="13" fillId="0" borderId="1" xfId="0" applyNumberFormat="1" applyFont="1" applyFill="1" applyBorder="1" applyAlignment="1">
      <alignment horizontal="left" vertical="center" wrapText="1"/>
    </xf>
    <xf numFmtId="1" fontId="13" fillId="0" borderId="7" xfId="0" applyNumberFormat="1" applyFont="1" applyFill="1" applyBorder="1" applyAlignment="1">
      <alignment horizontal="center" vertical="center" wrapText="1"/>
    </xf>
    <xf numFmtId="0" fontId="13" fillId="0" borderId="13" xfId="0" applyFont="1" applyFill="1" applyBorder="1" applyAlignment="1">
      <alignment vertical="center" wrapText="1"/>
    </xf>
    <xf numFmtId="1" fontId="10" fillId="0" borderId="1" xfId="0" applyNumberFormat="1" applyFont="1" applyFill="1" applyBorder="1" applyAlignment="1">
      <alignment horizontal="left" vertical="center" wrapText="1"/>
    </xf>
    <xf numFmtId="3" fontId="18" fillId="0" borderId="2" xfId="0"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3" fillId="0" borderId="29"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170" fontId="19" fillId="0" borderId="3" xfId="0" applyNumberFormat="1" applyFont="1" applyBorder="1" applyAlignment="1">
      <alignment horizontal="center" vertical="center"/>
    </xf>
    <xf numFmtId="1" fontId="18" fillId="0" borderId="13" xfId="0" applyNumberFormat="1" applyFont="1" applyFill="1" applyBorder="1" applyAlignment="1">
      <alignment horizontal="center" vertical="center" wrapText="1"/>
    </xf>
    <xf numFmtId="1" fontId="18" fillId="0" borderId="13" xfId="0" applyNumberFormat="1" applyFont="1" applyFill="1" applyBorder="1" applyAlignment="1">
      <alignment horizontal="left" vertical="center" wrapText="1"/>
    </xf>
    <xf numFmtId="170" fontId="18" fillId="0" borderId="14" xfId="0" applyNumberFormat="1" applyFont="1" applyBorder="1" applyAlignment="1">
      <alignment horizontal="center" vertical="center"/>
    </xf>
    <xf numFmtId="170" fontId="18" fillId="0" borderId="1" xfId="0" applyNumberFormat="1" applyFont="1" applyBorder="1" applyAlignment="1">
      <alignment horizontal="center" vertical="center"/>
    </xf>
    <xf numFmtId="170" fontId="18" fillId="0" borderId="2" xfId="0" applyNumberFormat="1" applyFont="1" applyFill="1" applyBorder="1" applyAlignment="1">
      <alignment horizontal="center" vertical="center"/>
    </xf>
    <xf numFmtId="170" fontId="18" fillId="0" borderId="3" xfId="0" applyNumberFormat="1" applyFont="1" applyFill="1" applyBorder="1" applyAlignment="1">
      <alignment horizontal="center" vertical="center"/>
    </xf>
    <xf numFmtId="170" fontId="18" fillId="0" borderId="1" xfId="0" applyNumberFormat="1" applyFont="1" applyFill="1" applyBorder="1" applyAlignment="1">
      <alignment horizontal="center" vertical="center"/>
    </xf>
    <xf numFmtId="3" fontId="13" fillId="0" borderId="3"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vertical="center" wrapText="1"/>
    </xf>
    <xf numFmtId="1" fontId="18" fillId="0" borderId="3" xfId="0" applyNumberFormat="1" applyFont="1" applyFill="1" applyBorder="1" applyAlignment="1">
      <alignment horizontal="left" vertical="center" wrapText="1"/>
    </xf>
    <xf numFmtId="1" fontId="18" fillId="0" borderId="2" xfId="0" applyNumberFormat="1" applyFont="1" applyFill="1" applyBorder="1" applyAlignment="1">
      <alignment horizontal="left" vertical="center" wrapText="1"/>
    </xf>
    <xf numFmtId="0" fontId="7" fillId="0" borderId="0" xfId="8" applyFont="1" applyAlignment="1" applyProtection="1">
      <alignment vertical="center" wrapText="1"/>
    </xf>
    <xf numFmtId="170" fontId="13" fillId="0" borderId="9" xfId="0" applyNumberFormat="1"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3" xfId="0" applyFont="1" applyFill="1" applyBorder="1" applyAlignment="1">
      <alignment horizontal="center" vertical="center" wrapText="1"/>
    </xf>
    <xf numFmtId="3" fontId="18" fillId="0" borderId="9" xfId="0" applyNumberFormat="1" applyFont="1" applyFill="1" applyBorder="1" applyAlignment="1">
      <alignment horizontal="center" vertical="center" wrapText="1"/>
    </xf>
    <xf numFmtId="1" fontId="10" fillId="0" borderId="7" xfId="0" applyNumberFormat="1"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wrapText="1"/>
    </xf>
    <xf numFmtId="1" fontId="13" fillId="0" borderId="9"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3" fontId="13" fillId="0" borderId="7"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1" fontId="4" fillId="0" borderId="2" xfId="0" applyNumberFormat="1" applyFont="1" applyFill="1" applyBorder="1" applyAlignment="1">
      <alignment horizontal="left" vertical="center" wrapText="1"/>
    </xf>
    <xf numFmtId="1" fontId="4" fillId="0" borderId="2"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2" xfId="0" applyFont="1" applyFill="1" applyBorder="1" applyAlignment="1">
      <alignment horizontal="left" vertical="center" wrapText="1"/>
    </xf>
    <xf numFmtId="1" fontId="4" fillId="0" borderId="13" xfId="0" applyNumberFormat="1" applyFont="1" applyFill="1" applyBorder="1" applyAlignment="1">
      <alignment horizontal="center" vertical="center" wrapText="1"/>
    </xf>
    <xf numFmtId="1" fontId="4" fillId="0" borderId="1" xfId="0" applyNumberFormat="1" applyFont="1" applyFill="1" applyBorder="1" applyAlignment="1">
      <alignment horizontal="left" vertical="center" wrapText="1"/>
    </xf>
    <xf numFmtId="1" fontId="4" fillId="0" borderId="13" xfId="0" applyNumberFormat="1" applyFont="1" applyFill="1" applyBorder="1" applyAlignment="1">
      <alignment horizontal="left" vertical="center" wrapText="1"/>
    </xf>
    <xf numFmtId="170" fontId="6" fillId="0" borderId="1" xfId="0" applyNumberFormat="1" applyFont="1" applyFill="1" applyBorder="1" applyAlignment="1">
      <alignment horizontal="center" vertical="center" wrapText="1"/>
    </xf>
    <xf numFmtId="170" fontId="6" fillId="0" borderId="13" xfId="0" applyNumberFormat="1" applyFont="1" applyFill="1" applyBorder="1" applyAlignment="1">
      <alignment horizontal="center" vertical="center" wrapText="1"/>
    </xf>
    <xf numFmtId="170" fontId="6" fillId="0" borderId="7"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1" fontId="4" fillId="0" borderId="3" xfId="0" applyNumberFormat="1" applyFont="1" applyFill="1" applyBorder="1" applyAlignment="1">
      <alignment horizontal="left" vertical="center" wrapText="1"/>
    </xf>
    <xf numFmtId="170" fontId="6" fillId="0" borderId="14"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6" fillId="0" borderId="1" xfId="0"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1" fontId="4" fillId="0" borderId="7" xfId="0" applyNumberFormat="1" applyFont="1" applyFill="1" applyBorder="1" applyAlignment="1">
      <alignment horizontal="left" vertical="center" wrapText="1"/>
    </xf>
    <xf numFmtId="170" fontId="6" fillId="0" borderId="3"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7" xfId="0" applyFont="1" applyFill="1" applyBorder="1" applyAlignment="1">
      <alignment horizontal="left" vertical="center" wrapText="1"/>
    </xf>
    <xf numFmtId="0" fontId="7" fillId="3" borderId="8" xfId="8" applyFont="1" applyFill="1" applyBorder="1" applyAlignment="1" applyProtection="1">
      <alignment horizontal="center" vertical="center" wrapText="1"/>
    </xf>
    <xf numFmtId="0" fontId="7" fillId="3" borderId="20" xfId="8" applyFont="1" applyFill="1" applyBorder="1" applyAlignment="1" applyProtection="1">
      <alignment horizontal="center" vertical="center" wrapText="1"/>
    </xf>
    <xf numFmtId="49" fontId="7" fillId="0" borderId="0" xfId="8" applyNumberFormat="1" applyFont="1" applyAlignment="1" applyProtection="1">
      <alignment horizontal="center" vertical="center" wrapText="1"/>
      <protection locked="0"/>
    </xf>
    <xf numFmtId="170" fontId="9" fillId="4" borderId="7" xfId="8" applyNumberFormat="1" applyFont="1" applyFill="1" applyBorder="1" applyAlignment="1" applyProtection="1">
      <alignment horizontal="center" vertical="center" wrapText="1"/>
    </xf>
    <xf numFmtId="170" fontId="9" fillId="4" borderId="21" xfId="8" applyNumberFormat="1" applyFont="1" applyFill="1" applyBorder="1" applyAlignment="1" applyProtection="1">
      <alignment horizontal="center" vertical="center" wrapText="1"/>
    </xf>
    <xf numFmtId="0" fontId="7" fillId="3" borderId="7" xfId="8" applyFont="1" applyFill="1" applyBorder="1" applyAlignment="1" applyProtection="1">
      <alignment horizontal="center" vertical="center" wrapText="1"/>
    </xf>
    <xf numFmtId="0" fontId="7" fillId="3" borderId="3" xfId="8" applyFont="1" applyFill="1" applyBorder="1" applyAlignment="1" applyProtection="1">
      <alignment horizontal="center" vertical="center" wrapText="1"/>
    </xf>
    <xf numFmtId="170" fontId="9" fillId="5" borderId="7" xfId="8" applyNumberFormat="1" applyFont="1" applyFill="1" applyBorder="1" applyAlignment="1" applyProtection="1">
      <alignment horizontal="center" vertical="center" wrapText="1"/>
    </xf>
    <xf numFmtId="170" fontId="9" fillId="5" borderId="3" xfId="8" applyNumberFormat="1" applyFont="1" applyFill="1" applyBorder="1" applyAlignment="1" applyProtection="1">
      <alignment horizontal="center" vertical="center" wrapText="1"/>
    </xf>
    <xf numFmtId="170" fontId="9" fillId="5" borderId="13" xfId="8" applyNumberFormat="1" applyFont="1" applyFill="1" applyBorder="1" applyAlignment="1" applyProtection="1">
      <alignment horizontal="center" vertical="center" wrapText="1"/>
    </xf>
    <xf numFmtId="166" fontId="7" fillId="0" borderId="1" xfId="6" applyNumberFormat="1" applyFont="1" applyFill="1" applyBorder="1" applyAlignment="1">
      <alignment horizontal="center" vertical="center" wrapText="1"/>
    </xf>
    <xf numFmtId="170" fontId="7" fillId="0" borderId="1" xfId="6" applyNumberFormat="1"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1" xfId="1" applyFont="1" applyFill="1" applyBorder="1" applyAlignment="1">
      <alignment horizontal="left" vertical="center" wrapText="1"/>
    </xf>
    <xf numFmtId="10" fontId="9" fillId="0" borderId="14" xfId="0" applyNumberFormat="1" applyFont="1" applyFill="1" applyBorder="1" applyAlignment="1">
      <alignment horizontal="center" vertical="center" wrapText="1"/>
    </xf>
    <xf numFmtId="10" fontId="9" fillId="0" borderId="2" xfId="0" applyNumberFormat="1" applyFont="1" applyFill="1" applyBorder="1" applyAlignment="1">
      <alignment horizontal="center" vertical="center" wrapText="1"/>
    </xf>
    <xf numFmtId="10" fontId="9" fillId="0" borderId="3" xfId="0" applyNumberFormat="1" applyFont="1" applyFill="1" applyBorder="1" applyAlignment="1">
      <alignment horizontal="center" vertical="center" wrapText="1"/>
    </xf>
    <xf numFmtId="166" fontId="7" fillId="0" borderId="1" xfId="6" applyNumberFormat="1" applyFont="1" applyFill="1" applyBorder="1" applyAlignment="1">
      <alignment horizontal="left" vertical="center" wrapText="1"/>
    </xf>
    <xf numFmtId="170" fontId="13" fillId="0" borderId="3" xfId="0" applyNumberFormat="1" applyFont="1" applyFill="1" applyBorder="1" applyAlignment="1">
      <alignment horizontal="center" vertical="center" wrapText="1"/>
    </xf>
    <xf numFmtId="170" fontId="13" fillId="0" borderId="2" xfId="0" applyNumberFormat="1" applyFont="1" applyFill="1" applyBorder="1" applyAlignment="1">
      <alignment horizontal="center" vertical="center" wrapText="1"/>
    </xf>
    <xf numFmtId="170" fontId="13" fillId="0" borderId="14"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170" fontId="7" fillId="0" borderId="2" xfId="6" applyNumberFormat="1" applyFont="1" applyFill="1" applyBorder="1" applyAlignment="1">
      <alignment horizontal="center" vertical="center" wrapText="1"/>
    </xf>
    <xf numFmtId="0" fontId="7" fillId="3" borderId="16" xfId="8" applyFont="1" applyFill="1" applyBorder="1" applyAlignment="1" applyProtection="1">
      <alignment horizontal="center" vertical="center" wrapText="1"/>
    </xf>
    <xf numFmtId="0" fontId="7" fillId="3" borderId="18" xfId="8" applyFont="1" applyFill="1" applyBorder="1" applyAlignment="1" applyProtection="1">
      <alignment horizontal="center" vertical="center" wrapText="1"/>
    </xf>
    <xf numFmtId="0" fontId="7" fillId="3" borderId="13" xfId="8" applyFont="1" applyFill="1" applyBorder="1" applyAlignment="1" applyProtection="1">
      <alignment horizontal="center" vertical="center" wrapText="1"/>
    </xf>
    <xf numFmtId="170" fontId="19" fillId="0" borderId="3" xfId="0" applyNumberFormat="1" applyFont="1" applyFill="1" applyBorder="1" applyAlignment="1">
      <alignment horizontal="center" vertical="center" wrapText="1"/>
    </xf>
    <xf numFmtId="170" fontId="19" fillId="0" borderId="14" xfId="0" applyNumberFormat="1" applyFont="1" applyFill="1" applyBorder="1" applyAlignment="1">
      <alignment horizontal="center" vertical="center" wrapText="1"/>
    </xf>
    <xf numFmtId="170" fontId="19" fillId="0" borderId="2" xfId="0" applyNumberFormat="1" applyFont="1" applyFill="1" applyBorder="1" applyAlignment="1">
      <alignment horizontal="center" vertical="center" wrapText="1"/>
    </xf>
    <xf numFmtId="0" fontId="7" fillId="0" borderId="0" xfId="8" applyFont="1" applyAlignment="1" applyProtection="1">
      <alignment horizontal="left"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170" fontId="19" fillId="0" borderId="1" xfId="0" applyNumberFormat="1" applyFont="1" applyFill="1" applyBorder="1" applyAlignment="1">
      <alignment horizontal="center" vertical="center" wrapText="1"/>
    </xf>
    <xf numFmtId="1" fontId="18" fillId="0" borderId="3" xfId="0" applyNumberFormat="1" applyFont="1" applyFill="1" applyBorder="1" applyAlignment="1">
      <alignment horizontal="center" vertical="center" wrapText="1"/>
    </xf>
    <xf numFmtId="1" fontId="18" fillId="0" borderId="14" xfId="0" applyNumberFormat="1"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0" fontId="18" fillId="0" borderId="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7"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38" xfId="0" applyFont="1" applyFill="1" applyBorder="1" applyAlignment="1">
      <alignment horizontal="center" vertical="center" wrapText="1"/>
    </xf>
    <xf numFmtId="170" fontId="19" fillId="0" borderId="36" xfId="0" applyNumberFormat="1" applyFont="1" applyBorder="1" applyAlignment="1">
      <alignment horizontal="center" vertical="center"/>
    </xf>
    <xf numFmtId="170" fontId="19" fillId="0" borderId="12" xfId="0" applyNumberFormat="1" applyFont="1" applyBorder="1" applyAlignment="1">
      <alignment horizontal="center" vertical="center"/>
    </xf>
    <xf numFmtId="170" fontId="19" fillId="0" borderId="11" xfId="0" applyNumberFormat="1" applyFont="1" applyFill="1" applyBorder="1" applyAlignment="1">
      <alignment horizontal="center" vertical="center" wrapText="1"/>
    </xf>
    <xf numFmtId="170" fontId="19" fillId="0" borderId="9" xfId="0" applyNumberFormat="1" applyFont="1" applyFill="1" applyBorder="1" applyAlignment="1">
      <alignment horizontal="center" vertical="center" wrapText="1"/>
    </xf>
    <xf numFmtId="170" fontId="19" fillId="0" borderId="7" xfId="0" applyNumberFormat="1" applyFont="1" applyFill="1" applyBorder="1" applyAlignment="1">
      <alignment horizontal="center" vertical="center" wrapText="1"/>
    </xf>
    <xf numFmtId="0" fontId="18" fillId="0" borderId="11"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1" fontId="18" fillId="0" borderId="11"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1" fontId="18" fillId="0" borderId="1" xfId="0" applyNumberFormat="1" applyFont="1" applyFill="1" applyBorder="1" applyAlignment="1">
      <alignment horizontal="left" vertical="center" wrapText="1"/>
    </xf>
    <xf numFmtId="0" fontId="18" fillId="0" borderId="14"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0" xfId="0" applyFont="1" applyFill="1" applyBorder="1" applyAlignment="1">
      <alignment horizontal="center" vertical="center" wrapText="1"/>
    </xf>
    <xf numFmtId="1" fontId="18" fillId="0" borderId="14" xfId="0" applyNumberFormat="1" applyFont="1" applyFill="1" applyBorder="1" applyAlignment="1">
      <alignment horizontal="left" vertical="center" wrapText="1"/>
    </xf>
    <xf numFmtId="1" fontId="18" fillId="0" borderId="11" xfId="0" applyNumberFormat="1" applyFont="1" applyFill="1" applyBorder="1" applyAlignment="1">
      <alignment horizontal="left" vertical="center" wrapText="1"/>
    </xf>
    <xf numFmtId="3" fontId="18" fillId="0" borderId="14" xfId="0" applyNumberFormat="1" applyFont="1" applyFill="1" applyBorder="1" applyAlignment="1">
      <alignment horizontal="center" vertical="center" wrapText="1"/>
    </xf>
    <xf numFmtId="3" fontId="18" fillId="0" borderId="11" xfId="0" applyNumberFormat="1" applyFont="1" applyFill="1" applyBorder="1" applyAlignment="1">
      <alignment horizontal="center" vertical="center" wrapText="1"/>
    </xf>
    <xf numFmtId="170" fontId="18" fillId="0" borderId="9" xfId="0" applyNumberFormat="1" applyFont="1" applyBorder="1" applyAlignment="1">
      <alignment horizontal="center" vertical="center"/>
    </xf>
    <xf numFmtId="170" fontId="18" fillId="0" borderId="11" xfId="0" applyNumberFormat="1" applyFont="1" applyBorder="1" applyAlignment="1">
      <alignment horizontal="center" vertical="center"/>
    </xf>
    <xf numFmtId="170" fontId="19" fillId="0" borderId="9" xfId="0" applyNumberFormat="1" applyFont="1" applyBorder="1" applyAlignment="1">
      <alignment horizontal="center" vertical="center"/>
    </xf>
    <xf numFmtId="170" fontId="19" fillId="0" borderId="14" xfId="0" applyNumberFormat="1" applyFont="1" applyBorder="1" applyAlignment="1">
      <alignment horizontal="center" vertical="center"/>
    </xf>
    <xf numFmtId="170" fontId="19" fillId="0" borderId="11" xfId="0" applyNumberFormat="1" applyFont="1" applyBorder="1" applyAlignment="1">
      <alignment horizontal="center" vertical="center"/>
    </xf>
    <xf numFmtId="0" fontId="9" fillId="0" borderId="0" xfId="8" applyFont="1" applyAlignment="1">
      <alignment horizontal="left" wrapText="1"/>
    </xf>
    <xf numFmtId="1" fontId="18" fillId="0" borderId="7" xfId="0" applyNumberFormat="1" applyFont="1" applyFill="1" applyBorder="1" applyAlignment="1">
      <alignment horizontal="center" vertical="center" wrapText="1"/>
    </xf>
    <xf numFmtId="0" fontId="18" fillId="0" borderId="7"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9" xfId="0" applyFont="1" applyFill="1" applyBorder="1" applyAlignment="1">
      <alignment horizontal="left" vertical="center" wrapText="1"/>
    </xf>
    <xf numFmtId="1" fontId="18" fillId="0" borderId="9" xfId="0" applyNumberFormat="1" applyFont="1" applyFill="1" applyBorder="1" applyAlignment="1">
      <alignment horizontal="center" vertical="center" wrapText="1"/>
    </xf>
    <xf numFmtId="1" fontId="18" fillId="0" borderId="7" xfId="0" applyNumberFormat="1" applyFont="1" applyFill="1" applyBorder="1" applyAlignment="1">
      <alignment horizontal="left" vertical="center" wrapText="1"/>
    </xf>
    <xf numFmtId="170" fontId="19" fillId="0" borderId="10" xfId="0" applyNumberFormat="1" applyFont="1" applyBorder="1" applyAlignment="1">
      <alignment horizontal="center" vertical="center"/>
    </xf>
    <xf numFmtId="3" fontId="18" fillId="0" borderId="3" xfId="0" applyNumberFormat="1" applyFont="1" applyFill="1" applyBorder="1" applyAlignment="1">
      <alignment horizontal="center" vertical="center"/>
    </xf>
    <xf numFmtId="3" fontId="18" fillId="0" borderId="2"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wrapText="1"/>
    </xf>
    <xf numFmtId="170" fontId="9" fillId="0" borderId="7" xfId="0" applyNumberFormat="1" applyFont="1" applyFill="1" applyBorder="1" applyAlignment="1">
      <alignment horizontal="center" vertical="center" wrapText="1"/>
    </xf>
    <xf numFmtId="170" fontId="9" fillId="0" borderId="1" xfId="0" applyNumberFormat="1" applyFont="1" applyFill="1" applyBorder="1" applyAlignment="1">
      <alignment horizontal="center" vertical="center" wrapText="1"/>
    </xf>
    <xf numFmtId="170" fontId="9" fillId="0" borderId="3" xfId="0" applyNumberFormat="1" applyFont="1" applyFill="1" applyBorder="1" applyAlignment="1">
      <alignment horizontal="center" vertical="center" wrapText="1"/>
    </xf>
    <xf numFmtId="170" fontId="9" fillId="0" borderId="14" xfId="0" applyNumberFormat="1" applyFont="1" applyFill="1" applyBorder="1" applyAlignment="1">
      <alignment horizontal="center" vertical="center" wrapText="1"/>
    </xf>
    <xf numFmtId="170" fontId="9" fillId="0" borderId="2" xfId="0" applyNumberFormat="1" applyFont="1" applyFill="1" applyBorder="1" applyAlignment="1">
      <alignment horizontal="center" vertical="center" wrapText="1"/>
    </xf>
    <xf numFmtId="170" fontId="19" fillId="0" borderId="21" xfId="0" applyNumberFormat="1" applyFont="1" applyBorder="1" applyAlignment="1">
      <alignment horizontal="center" vertical="center"/>
    </xf>
    <xf numFmtId="170" fontId="19" fillId="0" borderId="22" xfId="0" applyNumberFormat="1" applyFont="1" applyBorder="1" applyAlignment="1">
      <alignment horizontal="center" vertical="center"/>
    </xf>
    <xf numFmtId="170" fontId="19" fillId="0" borderId="15" xfId="0" applyNumberFormat="1" applyFont="1" applyBorder="1" applyAlignment="1">
      <alignment horizontal="center" vertical="center"/>
    </xf>
    <xf numFmtId="170" fontId="19" fillId="0" borderId="7" xfId="0" applyNumberFormat="1" applyFont="1" applyBorder="1" applyAlignment="1">
      <alignment horizontal="center" vertical="center"/>
    </xf>
    <xf numFmtId="170" fontId="19" fillId="0" borderId="1" xfId="0" applyNumberFormat="1" applyFont="1" applyBorder="1" applyAlignment="1">
      <alignment horizontal="center" vertical="center"/>
    </xf>
    <xf numFmtId="170" fontId="19" fillId="0" borderId="13" xfId="0" applyNumberFormat="1" applyFont="1" applyBorder="1" applyAlignment="1">
      <alignment horizontal="center" vertical="center"/>
    </xf>
    <xf numFmtId="170" fontId="9" fillId="0" borderId="13" xfId="0" applyNumberFormat="1" applyFont="1" applyFill="1" applyBorder="1" applyAlignment="1">
      <alignment horizontal="center" vertical="center" wrapText="1"/>
    </xf>
    <xf numFmtId="170" fontId="9" fillId="0" borderId="11" xfId="0" applyNumberFormat="1" applyFont="1" applyFill="1" applyBorder="1" applyAlignment="1">
      <alignment horizontal="center" vertical="center" wrapText="1"/>
    </xf>
    <xf numFmtId="170" fontId="19" fillId="0" borderId="2" xfId="0" applyNumberFormat="1" applyFont="1" applyBorder="1" applyAlignment="1">
      <alignment horizontal="center" vertical="center"/>
    </xf>
    <xf numFmtId="170" fontId="19" fillId="0" borderId="39" xfId="0" applyNumberFormat="1" applyFont="1" applyBorder="1" applyAlignment="1">
      <alignment horizontal="center" vertical="center"/>
    </xf>
    <xf numFmtId="170" fontId="19" fillId="0" borderId="40" xfId="0" applyNumberFormat="1" applyFont="1" applyBorder="1" applyAlignment="1">
      <alignment horizontal="center" vertical="center"/>
    </xf>
    <xf numFmtId="170" fontId="19" fillId="0" borderId="41" xfId="0" applyNumberFormat="1" applyFont="1" applyBorder="1" applyAlignment="1">
      <alignment horizontal="center" vertical="center"/>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3" xfId="0" applyFont="1" applyFill="1" applyBorder="1" applyAlignment="1">
      <alignment horizontal="left" vertical="center" wrapText="1"/>
    </xf>
    <xf numFmtId="1" fontId="13" fillId="0" borderId="1" xfId="0" applyNumberFormat="1" applyFont="1" applyFill="1" applyBorder="1" applyAlignment="1">
      <alignment horizontal="center" vertical="center" wrapText="1"/>
    </xf>
    <xf numFmtId="1" fontId="13"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xf>
    <xf numFmtId="0" fontId="18" fillId="0" borderId="13" xfId="0" applyFont="1" applyFill="1" applyBorder="1" applyAlignment="1">
      <alignment horizontal="center" vertical="center" wrapText="1"/>
    </xf>
    <xf numFmtId="170" fontId="19" fillId="0" borderId="2" xfId="0" applyNumberFormat="1" applyFont="1" applyFill="1" applyBorder="1" applyAlignment="1">
      <alignment horizontal="center" vertical="center"/>
    </xf>
    <xf numFmtId="170" fontId="19" fillId="0" borderId="1" xfId="0" applyNumberFormat="1" applyFont="1" applyFill="1" applyBorder="1" applyAlignment="1">
      <alignment horizontal="center" vertical="center"/>
    </xf>
    <xf numFmtId="170" fontId="19" fillId="0" borderId="13" xfId="0" applyNumberFormat="1" applyFont="1" applyFill="1" applyBorder="1" applyAlignment="1">
      <alignment horizontal="center" vertical="center"/>
    </xf>
    <xf numFmtId="170" fontId="18" fillId="0" borderId="3" xfId="0" applyNumberFormat="1" applyFont="1" applyBorder="1" applyAlignment="1">
      <alignment horizontal="center" vertical="center"/>
    </xf>
    <xf numFmtId="170" fontId="18" fillId="0" borderId="2" xfId="0" applyNumberFormat="1" applyFont="1" applyBorder="1" applyAlignment="1">
      <alignment horizontal="center" vertical="center"/>
    </xf>
    <xf numFmtId="0" fontId="13" fillId="0" borderId="3" xfId="0" applyFont="1" applyFill="1" applyBorder="1" applyAlignment="1">
      <alignment horizontal="left" vertical="center" wrapText="1"/>
    </xf>
    <xf numFmtId="0" fontId="13" fillId="0" borderId="38" xfId="0" applyFont="1" applyFill="1" applyBorder="1" applyAlignment="1">
      <alignment horizontal="center" vertical="center" wrapText="1"/>
    </xf>
    <xf numFmtId="1" fontId="13" fillId="0" borderId="3" xfId="0" applyNumberFormat="1" applyFont="1" applyFill="1" applyBorder="1" applyAlignment="1">
      <alignment horizontal="left" vertical="center" wrapText="1"/>
    </xf>
    <xf numFmtId="1" fontId="13" fillId="0" borderId="14" xfId="0" applyNumberFormat="1" applyFont="1" applyFill="1" applyBorder="1" applyAlignment="1">
      <alignment horizontal="left" vertical="center" wrapText="1"/>
    </xf>
    <xf numFmtId="170" fontId="19" fillId="0" borderId="3" xfId="0" applyNumberFormat="1" applyFont="1" applyFill="1" applyBorder="1" applyAlignment="1">
      <alignment horizontal="center" vertical="center"/>
    </xf>
    <xf numFmtId="170" fontId="19" fillId="0" borderId="14"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9" fillId="0" borderId="0" xfId="8" applyFont="1" applyAlignment="1">
      <alignment horizontal="left" vertical="center" wrapText="1"/>
    </xf>
    <xf numFmtId="1" fontId="13" fillId="0" borderId="14" xfId="0" applyNumberFormat="1" applyFont="1" applyFill="1" applyBorder="1" applyAlignment="1">
      <alignment horizontal="center" vertical="center" wrapText="1"/>
    </xf>
    <xf numFmtId="1" fontId="13" fillId="0" borderId="11"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1" fontId="10" fillId="0" borderId="1" xfId="0" applyNumberFormat="1" applyFont="1" applyFill="1" applyBorder="1" applyAlignment="1">
      <alignment vertical="center" wrapText="1"/>
    </xf>
    <xf numFmtId="1" fontId="10" fillId="0" borderId="1" xfId="0" applyNumberFormat="1" applyFont="1" applyFill="1" applyBorder="1" applyAlignment="1">
      <alignment horizontal="left" vertical="center" wrapText="1"/>
    </xf>
    <xf numFmtId="0" fontId="13" fillId="0" borderId="14" xfId="0" applyFont="1" applyFill="1" applyBorder="1" applyAlignment="1">
      <alignment horizontal="left" vertical="center" wrapText="1"/>
    </xf>
    <xf numFmtId="1" fontId="18" fillId="0" borderId="3" xfId="0" applyNumberFormat="1" applyFont="1" applyFill="1" applyBorder="1" applyAlignment="1">
      <alignment horizontal="left" vertical="center" wrapText="1"/>
    </xf>
    <xf numFmtId="1" fontId="18" fillId="0" borderId="2" xfId="0" applyNumberFormat="1" applyFont="1" applyFill="1" applyBorder="1" applyAlignment="1">
      <alignment horizontal="left" vertical="center" wrapText="1"/>
    </xf>
    <xf numFmtId="3" fontId="10" fillId="0" borderId="1" xfId="0" applyNumberFormat="1" applyFont="1" applyFill="1" applyBorder="1" applyAlignment="1">
      <alignment horizontal="center" vertical="center" wrapText="1"/>
    </xf>
    <xf numFmtId="170" fontId="18" fillId="0" borderId="1" xfId="0" applyNumberFormat="1" applyFont="1" applyBorder="1" applyAlignment="1">
      <alignment horizontal="center" vertical="center"/>
    </xf>
    <xf numFmtId="3" fontId="13" fillId="0" borderId="3" xfId="0" applyNumberFormat="1" applyFont="1" applyFill="1" applyBorder="1" applyAlignment="1">
      <alignment horizontal="center" vertical="center" wrapText="1"/>
    </xf>
    <xf numFmtId="3" fontId="13" fillId="0" borderId="2" xfId="0" applyNumberFormat="1" applyFont="1" applyFill="1" applyBorder="1" applyAlignment="1">
      <alignment horizontal="center" vertical="center" wrapText="1"/>
    </xf>
    <xf numFmtId="170" fontId="9" fillId="0" borderId="9" xfId="0" applyNumberFormat="1" applyFont="1" applyFill="1" applyBorder="1" applyAlignment="1">
      <alignment horizontal="center" vertical="center" wrapText="1"/>
    </xf>
    <xf numFmtId="170" fontId="19" fillId="0" borderId="3" xfId="0" applyNumberFormat="1" applyFont="1" applyBorder="1" applyAlignment="1">
      <alignment horizontal="center" vertical="center"/>
    </xf>
    <xf numFmtId="170" fontId="18" fillId="0" borderId="14" xfId="0" applyNumberFormat="1" applyFont="1" applyBorder="1" applyAlignment="1">
      <alignment horizontal="center" vertical="center"/>
    </xf>
    <xf numFmtId="170" fontId="18" fillId="0" borderId="3" xfId="0" applyNumberFormat="1" applyFont="1" applyBorder="1" applyAlignment="1">
      <alignment horizontal="center" vertical="center" wrapText="1"/>
    </xf>
    <xf numFmtId="170" fontId="18" fillId="0" borderId="14" xfId="0" applyNumberFormat="1" applyFont="1" applyBorder="1" applyAlignment="1">
      <alignment horizontal="center" vertical="center" wrapText="1"/>
    </xf>
    <xf numFmtId="170" fontId="18" fillId="0" borderId="2" xfId="0" applyNumberFormat="1" applyFont="1" applyBorder="1" applyAlignment="1">
      <alignment horizontal="center" vertical="center" wrapText="1"/>
    </xf>
    <xf numFmtId="170" fontId="18" fillId="0" borderId="3" xfId="0" applyNumberFormat="1" applyFont="1" applyFill="1" applyBorder="1" applyAlignment="1">
      <alignment horizontal="center" vertical="center"/>
    </xf>
    <xf numFmtId="170" fontId="18" fillId="0" borderId="14" xfId="0" applyNumberFormat="1" applyFont="1" applyFill="1" applyBorder="1" applyAlignment="1">
      <alignment horizontal="center" vertical="center"/>
    </xf>
    <xf numFmtId="170" fontId="18" fillId="0" borderId="2" xfId="0" applyNumberFormat="1" applyFont="1" applyFill="1" applyBorder="1" applyAlignment="1">
      <alignment horizontal="center" vertical="center"/>
    </xf>
    <xf numFmtId="170" fontId="18" fillId="0" borderId="1" xfId="0" applyNumberFormat="1" applyFont="1" applyFill="1" applyBorder="1" applyAlignment="1">
      <alignment horizontal="center" vertical="center"/>
    </xf>
    <xf numFmtId="170" fontId="9" fillId="0" borderId="1" xfId="0" applyNumberFormat="1" applyFont="1" applyFill="1" applyBorder="1" applyAlignment="1">
      <alignment horizontal="center" vertical="center"/>
    </xf>
    <xf numFmtId="1" fontId="18" fillId="0" borderId="13" xfId="0" applyNumberFormat="1" applyFont="1" applyFill="1" applyBorder="1" applyAlignment="1">
      <alignment horizontal="center" vertical="center" wrapText="1"/>
    </xf>
    <xf numFmtId="1" fontId="18" fillId="0" borderId="13" xfId="0" applyNumberFormat="1" applyFont="1" applyFill="1" applyBorder="1" applyAlignment="1">
      <alignment horizontal="left" vertical="center" wrapText="1"/>
    </xf>
    <xf numFmtId="1" fontId="13" fillId="0" borderId="3" xfId="0" applyNumberFormat="1"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1" fontId="13" fillId="0" borderId="1" xfId="0" applyNumberFormat="1"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3" fillId="0" borderId="29" xfId="0" applyFont="1" applyFill="1" applyBorder="1" applyAlignment="1">
      <alignment horizontal="center" vertical="center" wrapText="1"/>
    </xf>
    <xf numFmtId="1" fontId="13" fillId="0" borderId="7" xfId="0" applyNumberFormat="1" applyFont="1" applyFill="1" applyBorder="1" applyAlignment="1">
      <alignment horizontal="center" vertical="center" wrapText="1"/>
    </xf>
    <xf numFmtId="170" fontId="18" fillId="0" borderId="9" xfId="0" applyNumberFormat="1" applyFont="1" applyFill="1" applyBorder="1" applyAlignment="1">
      <alignment horizontal="center" vertical="center"/>
    </xf>
    <xf numFmtId="1" fontId="13" fillId="0" borderId="7" xfId="0" applyNumberFormat="1" applyFont="1" applyFill="1" applyBorder="1" applyAlignment="1">
      <alignment horizontal="left" vertical="center" wrapText="1"/>
    </xf>
    <xf numFmtId="0" fontId="13" fillId="0" borderId="1" xfId="0" applyFont="1" applyFill="1" applyBorder="1" applyAlignment="1">
      <alignment vertical="center" wrapText="1"/>
    </xf>
    <xf numFmtId="0" fontId="13" fillId="0" borderId="13" xfId="0" applyFont="1" applyFill="1" applyBorder="1" applyAlignment="1">
      <alignment vertical="center" wrapText="1"/>
    </xf>
    <xf numFmtId="170" fontId="9" fillId="0" borderId="21" xfId="0" applyNumberFormat="1" applyFont="1" applyFill="1" applyBorder="1" applyAlignment="1">
      <alignment horizontal="center" vertical="center" wrapText="1"/>
    </xf>
    <xf numFmtId="170" fontId="9" fillId="0" borderId="22" xfId="0" applyNumberFormat="1" applyFont="1" applyFill="1" applyBorder="1" applyAlignment="1">
      <alignment horizontal="center" vertical="center" wrapText="1"/>
    </xf>
    <xf numFmtId="170" fontId="9" fillId="0" borderId="15"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170" fontId="9" fillId="0" borderId="10" xfId="0" applyNumberFormat="1" applyFont="1" applyFill="1" applyBorder="1" applyAlignment="1">
      <alignment horizontal="center" vertical="center" wrapText="1"/>
    </xf>
    <xf numFmtId="170" fontId="9" fillId="0" borderId="36" xfId="0" applyNumberFormat="1" applyFont="1" applyFill="1" applyBorder="1" applyAlignment="1">
      <alignment horizontal="center" vertical="center" wrapText="1"/>
    </xf>
    <xf numFmtId="170" fontId="9" fillId="0" borderId="12" xfId="0" applyNumberFormat="1" applyFont="1" applyFill="1" applyBorder="1" applyAlignment="1">
      <alignment horizontal="center" vertical="center" wrapText="1"/>
    </xf>
    <xf numFmtId="1" fontId="18" fillId="0" borderId="9" xfId="0" applyNumberFormat="1" applyFont="1" applyFill="1" applyBorder="1" applyAlignment="1">
      <alignment horizontal="left" vertical="center" wrapText="1"/>
    </xf>
    <xf numFmtId="0" fontId="18" fillId="0" borderId="9" xfId="0" applyFont="1" applyFill="1" applyBorder="1" applyAlignment="1">
      <alignment horizontal="center" vertical="center" wrapText="1"/>
    </xf>
    <xf numFmtId="1" fontId="13" fillId="0" borderId="11" xfId="0" applyNumberFormat="1" applyFont="1" applyFill="1" applyBorder="1" applyAlignment="1">
      <alignment horizontal="left" vertical="center" wrapText="1"/>
    </xf>
    <xf numFmtId="1" fontId="13" fillId="0" borderId="2" xfId="0" applyNumberFormat="1" applyFont="1" applyFill="1" applyBorder="1" applyAlignment="1">
      <alignment horizontal="center" vertical="center" wrapText="1"/>
    </xf>
    <xf numFmtId="1" fontId="13" fillId="0" borderId="2" xfId="0" applyNumberFormat="1" applyFont="1" applyFill="1" applyBorder="1" applyAlignment="1">
      <alignment horizontal="left" vertical="center" wrapText="1"/>
    </xf>
    <xf numFmtId="0" fontId="7" fillId="0" borderId="0" xfId="8" applyFont="1" applyAlignment="1" applyProtection="1">
      <alignment vertical="center" wrapText="1"/>
    </xf>
    <xf numFmtId="3" fontId="18" fillId="0" borderId="9" xfId="0" applyNumberFormat="1" applyFont="1" applyFill="1" applyBorder="1" applyAlignment="1">
      <alignment horizontal="center" vertical="center" wrapText="1"/>
    </xf>
    <xf numFmtId="170" fontId="13" fillId="0" borderId="9"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11" xfId="0" applyFont="1" applyFill="1" applyBorder="1" applyAlignment="1">
      <alignment vertical="center" wrapText="1"/>
    </xf>
    <xf numFmtId="0" fontId="13" fillId="0" borderId="8" xfId="0" applyFont="1" applyFill="1" applyBorder="1" applyAlignment="1">
      <alignment horizontal="left" vertical="center" wrapText="1"/>
    </xf>
    <xf numFmtId="0" fontId="13" fillId="0" borderId="20" xfId="0" applyFont="1" applyFill="1" applyBorder="1" applyAlignment="1">
      <alignment horizontal="left" vertical="center" wrapText="1"/>
    </xf>
    <xf numFmtId="1" fontId="10" fillId="0" borderId="7" xfId="0" applyNumberFormat="1"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3" xfId="0" applyFont="1" applyFill="1" applyBorder="1" applyAlignment="1">
      <alignment horizontal="center" vertical="center" wrapText="1"/>
    </xf>
    <xf numFmtId="170" fontId="9" fillId="0" borderId="33" xfId="0" applyNumberFormat="1" applyFont="1" applyFill="1" applyBorder="1" applyAlignment="1">
      <alignment horizontal="center" vertical="center" wrapText="1"/>
    </xf>
    <xf numFmtId="170" fontId="9" fillId="0" borderId="30" xfId="0" applyNumberFormat="1" applyFont="1" applyFill="1" applyBorder="1" applyAlignment="1">
      <alignment horizontal="center" vertical="center" wrapText="1"/>
    </xf>
    <xf numFmtId="170" fontId="9" fillId="0" borderId="32" xfId="0" applyNumberFormat="1" applyFont="1" applyFill="1" applyBorder="1" applyAlignment="1">
      <alignment horizontal="center" vertical="center" wrapText="1"/>
    </xf>
    <xf numFmtId="0" fontId="13" fillId="0" borderId="29" xfId="0" applyFont="1" applyFill="1" applyBorder="1" applyAlignment="1">
      <alignment horizontal="left" vertical="center" wrapText="1"/>
    </xf>
    <xf numFmtId="0" fontId="13" fillId="0" borderId="18" xfId="0" applyFont="1" applyFill="1" applyBorder="1" applyAlignment="1">
      <alignment horizontal="left" vertical="center" wrapText="1"/>
    </xf>
    <xf numFmtId="1" fontId="10" fillId="0" borderId="9" xfId="0" applyNumberFormat="1"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0" fontId="13" fillId="0" borderId="37" xfId="0" applyFont="1" applyFill="1" applyBorder="1" applyAlignment="1">
      <alignment horizontal="left" vertical="center" wrapText="1"/>
    </xf>
    <xf numFmtId="0" fontId="13" fillId="0" borderId="13" xfId="0" applyFont="1" applyFill="1" applyBorder="1" applyAlignment="1">
      <alignment horizontal="center" vertical="center" wrapText="1"/>
    </xf>
    <xf numFmtId="170" fontId="9" fillId="0" borderId="41" xfId="0" applyNumberFormat="1" applyFont="1" applyFill="1" applyBorder="1" applyAlignment="1">
      <alignment horizontal="center" vertical="center" wrapText="1"/>
    </xf>
    <xf numFmtId="170" fontId="9" fillId="0" borderId="19"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wrapText="1"/>
    </xf>
    <xf numFmtId="1" fontId="13" fillId="0" borderId="9"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3" fontId="13" fillId="0" borderId="7"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170" fontId="6" fillId="0" borderId="9" xfId="0" applyNumberFormat="1" applyFont="1" applyFill="1" applyBorder="1" applyAlignment="1">
      <alignment horizontal="center" vertical="center"/>
    </xf>
    <xf numFmtId="170" fontId="6" fillId="0" borderId="2" xfId="0" applyNumberFormat="1" applyFont="1" applyFill="1" applyBorder="1" applyAlignment="1">
      <alignment horizontal="center" vertical="center"/>
    </xf>
    <xf numFmtId="170" fontId="6" fillId="0" borderId="9" xfId="0" applyNumberFormat="1" applyFont="1" applyFill="1" applyBorder="1" applyAlignment="1">
      <alignment horizontal="center" vertical="center" wrapText="1"/>
    </xf>
    <xf numFmtId="170" fontId="6" fillId="0" borderId="2" xfId="0" applyNumberFormat="1" applyFont="1" applyFill="1" applyBorder="1" applyAlignment="1">
      <alignment horizontal="center" vertical="center" wrapText="1"/>
    </xf>
    <xf numFmtId="170" fontId="6" fillId="0" borderId="1" xfId="0" applyNumberFormat="1" applyFont="1" applyFill="1" applyBorder="1" applyAlignment="1">
      <alignment horizontal="center" vertical="center" wrapText="1"/>
    </xf>
    <xf numFmtId="170" fontId="6" fillId="0" borderId="1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170" fontId="6" fillId="0" borderId="21" xfId="0" applyNumberFormat="1" applyFont="1" applyFill="1" applyBorder="1" applyAlignment="1">
      <alignment horizontal="center" vertical="center" wrapText="1"/>
    </xf>
    <xf numFmtId="170" fontId="6" fillId="0" borderId="41" xfId="0" applyNumberFormat="1" applyFont="1" applyFill="1" applyBorder="1" applyAlignment="1">
      <alignment horizontal="center" vertical="center" wrapText="1"/>
    </xf>
    <xf numFmtId="170" fontId="6" fillId="0" borderId="22" xfId="0" applyNumberFormat="1" applyFont="1" applyFill="1" applyBorder="1" applyAlignment="1">
      <alignment horizontal="center" vertical="center" wrapText="1"/>
    </xf>
    <xf numFmtId="170" fontId="6" fillId="0" borderId="15" xfId="0" applyNumberFormat="1" applyFont="1" applyFill="1" applyBorder="1" applyAlignment="1">
      <alignment horizontal="center" vertical="center" wrapText="1"/>
    </xf>
    <xf numFmtId="170" fontId="6" fillId="0" borderId="7" xfId="0" applyNumberFormat="1" applyFont="1" applyFill="1" applyBorder="1" applyAlignment="1">
      <alignment horizontal="center" vertical="center" wrapText="1"/>
    </xf>
    <xf numFmtId="1" fontId="4" fillId="0" borderId="9" xfId="0" applyNumberFormat="1" applyFont="1" applyFill="1" applyBorder="1" applyAlignment="1">
      <alignment horizontal="left" vertical="center" wrapText="1"/>
    </xf>
    <xf numFmtId="1" fontId="4" fillId="0" borderId="2" xfId="0" applyNumberFormat="1" applyFont="1" applyFill="1" applyBorder="1" applyAlignment="1">
      <alignment horizontal="left" vertical="center" wrapText="1"/>
    </xf>
    <xf numFmtId="1" fontId="4" fillId="0" borderId="9"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9" xfId="0" applyNumberFormat="1" applyFont="1" applyFill="1" applyBorder="1" applyAlignment="1">
      <alignment vertical="center" wrapText="1"/>
    </xf>
    <xf numFmtId="1" fontId="4" fillId="0" borderId="2" xfId="0" applyNumberFormat="1" applyFont="1" applyFill="1" applyBorder="1" applyAlignment="1">
      <alignment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9" xfId="0" applyFont="1" applyFill="1" applyBorder="1" applyAlignment="1">
      <alignment horizontal="left" vertical="center" wrapText="1"/>
    </xf>
    <xf numFmtId="1" fontId="4" fillId="0" borderId="13" xfId="0" applyNumberFormat="1" applyFont="1" applyFill="1" applyBorder="1" applyAlignment="1">
      <alignment horizontal="center" vertical="center" wrapText="1"/>
    </xf>
    <xf numFmtId="1" fontId="4" fillId="0" borderId="1" xfId="0" applyNumberFormat="1" applyFont="1" applyFill="1" applyBorder="1" applyAlignment="1">
      <alignment horizontal="left" vertical="center" wrapText="1"/>
    </xf>
    <xf numFmtId="1" fontId="4" fillId="0" borderId="13" xfId="0" applyNumberFormat="1" applyFont="1" applyFill="1" applyBorder="1" applyAlignment="1">
      <alignment horizontal="left" vertical="center" wrapText="1"/>
    </xf>
    <xf numFmtId="0" fontId="18" fillId="0" borderId="3" xfId="0" applyFont="1" applyFill="1" applyBorder="1" applyAlignment="1">
      <alignment vertical="center" wrapText="1"/>
    </xf>
    <xf numFmtId="0" fontId="18" fillId="0" borderId="2" xfId="0" applyFont="1" applyFill="1" applyBorder="1" applyAlignment="1">
      <alignment vertical="center" wrapText="1"/>
    </xf>
    <xf numFmtId="3" fontId="13" fillId="0" borderId="14"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170" fontId="18" fillId="0" borderId="7" xfId="0" applyNumberFormat="1" applyFont="1" applyFill="1" applyBorder="1" applyAlignment="1">
      <alignment horizontal="center" vertical="center" wrapText="1"/>
    </xf>
    <xf numFmtId="170" fontId="6" fillId="0" borderId="3" xfId="0" applyNumberFormat="1" applyFont="1" applyFill="1" applyBorder="1" applyAlignment="1">
      <alignment horizontal="center" vertical="center" wrapText="1"/>
    </xf>
    <xf numFmtId="170" fontId="6" fillId="0" borderId="14"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2" xfId="0" applyFont="1" applyFill="1" applyBorder="1" applyAlignment="1">
      <alignment horizontal="left" vertical="center" wrapText="1"/>
    </xf>
    <xf numFmtId="1" fontId="5" fillId="0" borderId="3" xfId="0" applyNumberFormat="1" applyFont="1" applyFill="1" applyBorder="1" applyAlignment="1">
      <alignment horizontal="center" vertical="center" wrapText="1"/>
    </xf>
    <xf numFmtId="1" fontId="5" fillId="0" borderId="14"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170" fontId="6" fillId="0" borderId="11" xfId="0" applyNumberFormat="1"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1" fontId="4" fillId="0" borderId="7" xfId="0" applyNumberFormat="1" applyFont="1" applyFill="1" applyBorder="1" applyAlignment="1">
      <alignment horizontal="left" vertical="center" wrapText="1"/>
    </xf>
    <xf numFmtId="1" fontId="4" fillId="0" borderId="3" xfId="0" applyNumberFormat="1" applyFont="1" applyFill="1" applyBorder="1" applyAlignment="1">
      <alignment horizontal="left" vertical="center" wrapText="1"/>
    </xf>
    <xf numFmtId="1" fontId="4" fillId="0" borderId="3"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170" fontId="9" fillId="0" borderId="42" xfId="0" applyNumberFormat="1" applyFont="1" applyFill="1" applyBorder="1" applyAlignment="1">
      <alignment horizontal="center" vertical="center" wrapText="1"/>
    </xf>
    <xf numFmtId="0" fontId="4" fillId="0" borderId="38" xfId="0" applyFont="1" applyFill="1" applyBorder="1" applyAlignment="1">
      <alignment horizontal="center" vertical="center" wrapText="1"/>
    </xf>
    <xf numFmtId="1" fontId="4" fillId="0" borderId="14" xfId="0" applyNumberFormat="1" applyFont="1" applyFill="1" applyBorder="1" applyAlignment="1">
      <alignment horizontal="left" vertical="center" wrapText="1"/>
    </xf>
    <xf numFmtId="1" fontId="4" fillId="0" borderId="14" xfId="0" applyNumberFormat="1" applyFont="1" applyFill="1" applyBorder="1" applyAlignment="1">
      <alignment horizontal="center" vertical="center" wrapText="1"/>
    </xf>
    <xf numFmtId="170" fontId="6" fillId="0" borderId="10" xfId="0" applyNumberFormat="1" applyFont="1" applyFill="1" applyBorder="1" applyAlignment="1">
      <alignment horizontal="center" vertical="center" wrapText="1"/>
    </xf>
    <xf numFmtId="170" fontId="6" fillId="0" borderId="36" xfId="0" applyNumberFormat="1" applyFont="1" applyFill="1" applyBorder="1" applyAlignment="1">
      <alignment horizontal="center" vertical="center" wrapText="1"/>
    </xf>
    <xf numFmtId="170" fontId="6" fillId="0" borderId="12" xfId="0" applyNumberFormat="1"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0" fontId="20" fillId="0" borderId="9" xfId="0" applyFont="1" applyFill="1" applyBorder="1" applyAlignment="1">
      <alignment horizontal="left" vertical="center" wrapText="1"/>
    </xf>
    <xf numFmtId="0" fontId="20" fillId="0" borderId="9" xfId="0" applyFont="1" applyFill="1" applyBorder="1" applyAlignment="1">
      <alignment vertical="center" wrapText="1"/>
    </xf>
    <xf numFmtId="0" fontId="20" fillId="0" borderId="14" xfId="0" applyFont="1" applyFill="1" applyBorder="1" applyAlignment="1">
      <alignment vertical="center" wrapText="1"/>
    </xf>
    <xf numFmtId="0" fontId="20" fillId="0" borderId="2"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7"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4" xfId="0" applyFont="1" applyFill="1" applyBorder="1" applyAlignment="1">
      <alignment vertical="center" wrapText="1"/>
    </xf>
    <xf numFmtId="0" fontId="4" fillId="0" borderId="2" xfId="0" applyFont="1" applyFill="1" applyBorder="1" applyAlignment="1">
      <alignment vertical="center" wrapText="1"/>
    </xf>
    <xf numFmtId="0" fontId="4" fillId="0" borderId="11" xfId="0" applyFont="1" applyFill="1" applyBorder="1" applyAlignment="1">
      <alignment horizontal="left" vertical="center" wrapText="1"/>
    </xf>
    <xf numFmtId="1" fontId="4"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left" vertical="center" wrapText="1"/>
    </xf>
  </cellXfs>
  <cellStyles count="13">
    <cellStyle name="40% - Énfasis5" xfId="1" builtinId="47"/>
    <cellStyle name="Excel Built-in Currency" xfId="2"/>
    <cellStyle name="Excel Built-in Normal" xfId="3"/>
    <cellStyle name="Millares 2" xfId="4"/>
    <cellStyle name="Millares 3" xfId="5"/>
    <cellStyle name="Moneda 2" xfId="6"/>
    <cellStyle name="Moneda 3" xfId="7"/>
    <cellStyle name="Normal" xfId="0" builtinId="0"/>
    <cellStyle name="Normal 2" xfId="8"/>
    <cellStyle name="Normal 3" xfId="9"/>
    <cellStyle name="Normal 3 2" xfId="10"/>
    <cellStyle name="Normal 4" xfId="11"/>
    <cellStyle name="Normal 5"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T80"/>
  <sheetViews>
    <sheetView zoomScale="50" zoomScaleNormal="50" workbookViewId="0">
      <selection activeCell="D29" sqref="D29"/>
    </sheetView>
  </sheetViews>
  <sheetFormatPr baseColWidth="10" defaultColWidth="11.42578125" defaultRowHeight="15.75" x14ac:dyDescent="0.25"/>
  <cols>
    <col min="1" max="1" width="22.85546875" style="48" customWidth="1"/>
    <col min="2" max="2" width="25" style="48" customWidth="1"/>
    <col min="3" max="3" width="29.5703125" style="49" customWidth="1"/>
    <col min="4" max="4" width="47.85546875" style="48" customWidth="1"/>
    <col min="5" max="5" width="30.28515625" style="49" bestFit="1" customWidth="1"/>
    <col min="6" max="6" width="24.5703125" style="49" customWidth="1"/>
    <col min="7" max="7" width="39.7109375" style="49" customWidth="1"/>
    <col min="8" max="8" width="26.42578125" style="49" bestFit="1" customWidth="1"/>
    <col min="9" max="9" width="26" style="48" customWidth="1"/>
    <col min="10" max="10" width="28.28515625" style="49" customWidth="1"/>
    <col min="11" max="11" width="12.5703125" style="49" bestFit="1" customWidth="1"/>
    <col min="12" max="12" width="27.140625" style="48" customWidth="1"/>
    <col min="13" max="13" width="13.140625" style="49" customWidth="1"/>
    <col min="14" max="14" width="27.7109375" style="49" bestFit="1" customWidth="1"/>
    <col min="15" max="15" width="12.5703125" style="48" customWidth="1"/>
    <col min="16" max="16" width="24.7109375" style="49" customWidth="1"/>
    <col min="17" max="17" width="12.5703125" style="49" bestFit="1" customWidth="1"/>
    <col min="18" max="18" width="11.42578125" style="48"/>
    <col min="19" max="19" width="21.85546875" style="48" bestFit="1" customWidth="1"/>
    <col min="20" max="20" width="16.5703125" style="48" bestFit="1" customWidth="1"/>
    <col min="21" max="16384" width="11.42578125" style="48"/>
  </cols>
  <sheetData>
    <row r="2" spans="2:20" ht="15.75" customHeight="1" x14ac:dyDescent="0.25">
      <c r="B2" s="327" t="s">
        <v>0</v>
      </c>
      <c r="C2" s="327"/>
      <c r="D2" s="327"/>
      <c r="E2" s="327"/>
      <c r="F2" s="327"/>
      <c r="G2" s="327"/>
      <c r="H2" s="327"/>
      <c r="I2" s="327"/>
      <c r="J2" s="327"/>
      <c r="K2" s="327"/>
      <c r="L2" s="327"/>
      <c r="M2" s="327"/>
      <c r="N2" s="327"/>
      <c r="O2" s="327"/>
      <c r="P2" s="327"/>
      <c r="Q2" s="327"/>
    </row>
    <row r="3" spans="2:20" ht="15.75" customHeight="1" x14ac:dyDescent="0.25">
      <c r="B3" s="327" t="s">
        <v>1</v>
      </c>
      <c r="C3" s="327"/>
      <c r="D3" s="327"/>
      <c r="E3" s="327"/>
      <c r="F3" s="327"/>
      <c r="G3" s="327"/>
      <c r="H3" s="327"/>
      <c r="I3" s="327"/>
      <c r="J3" s="327"/>
      <c r="K3" s="327"/>
      <c r="L3" s="327"/>
      <c r="M3" s="327"/>
      <c r="N3" s="327"/>
      <c r="O3" s="327"/>
      <c r="P3" s="327"/>
      <c r="Q3" s="327"/>
    </row>
    <row r="4" spans="2:20" x14ac:dyDescent="0.25">
      <c r="B4" s="327" t="s">
        <v>2</v>
      </c>
      <c r="C4" s="327"/>
      <c r="D4" s="327"/>
      <c r="E4" s="327"/>
      <c r="F4" s="327"/>
      <c r="G4" s="327"/>
      <c r="H4" s="327"/>
      <c r="I4" s="327"/>
      <c r="J4" s="327"/>
      <c r="K4" s="327"/>
      <c r="L4" s="327"/>
      <c r="M4" s="327"/>
      <c r="N4" s="327"/>
      <c r="O4" s="327"/>
      <c r="P4" s="327"/>
      <c r="Q4" s="327"/>
    </row>
    <row r="5" spans="2:20" x14ac:dyDescent="0.25">
      <c r="B5" s="327" t="s">
        <v>3</v>
      </c>
      <c r="C5" s="327"/>
      <c r="D5" s="327"/>
      <c r="E5" s="327"/>
      <c r="F5" s="327"/>
      <c r="G5" s="327"/>
      <c r="H5" s="327"/>
      <c r="I5" s="327"/>
      <c r="J5" s="327"/>
      <c r="K5" s="327"/>
      <c r="L5" s="327"/>
      <c r="M5" s="327"/>
      <c r="N5" s="327"/>
      <c r="O5" s="327"/>
      <c r="P5" s="327"/>
      <c r="Q5" s="327"/>
    </row>
    <row r="6" spans="2:20" x14ac:dyDescent="0.25">
      <c r="B6" s="327"/>
      <c r="C6" s="327"/>
      <c r="D6" s="327"/>
      <c r="E6" s="327"/>
      <c r="F6" s="327"/>
      <c r="G6" s="327"/>
      <c r="H6" s="327"/>
      <c r="I6" s="327"/>
      <c r="J6" s="327"/>
      <c r="K6" s="327"/>
      <c r="L6" s="327"/>
      <c r="M6" s="327"/>
      <c r="N6" s="327"/>
      <c r="O6" s="327"/>
      <c r="P6" s="327"/>
      <c r="Q6" s="327"/>
    </row>
    <row r="7" spans="2:20" x14ac:dyDescent="0.25">
      <c r="B7" s="327"/>
      <c r="C7" s="327"/>
      <c r="D7" s="327"/>
      <c r="E7" s="327"/>
      <c r="F7" s="327"/>
      <c r="G7" s="327"/>
      <c r="H7" s="327"/>
      <c r="I7" s="327"/>
      <c r="J7" s="327"/>
      <c r="K7" s="327"/>
      <c r="L7" s="327"/>
      <c r="M7" s="327"/>
      <c r="N7" s="327"/>
      <c r="O7" s="327"/>
      <c r="P7" s="327"/>
      <c r="Q7" s="327"/>
    </row>
    <row r="8" spans="2:20" ht="16.5" thickBot="1" x14ac:dyDescent="0.3">
      <c r="C8" s="194"/>
      <c r="D8" s="194"/>
      <c r="E8" s="194"/>
      <c r="F8" s="194"/>
      <c r="G8" s="194"/>
      <c r="H8" s="194"/>
      <c r="I8" s="194"/>
    </row>
    <row r="9" spans="2:20" ht="42.75" customHeight="1" x14ac:dyDescent="0.25">
      <c r="B9" s="349" t="s">
        <v>4</v>
      </c>
      <c r="C9" s="330" t="s">
        <v>5</v>
      </c>
      <c r="D9" s="332" t="s">
        <v>6</v>
      </c>
      <c r="E9" s="332" t="s">
        <v>7</v>
      </c>
      <c r="F9" s="332" t="s">
        <v>8</v>
      </c>
      <c r="G9" s="332" t="s">
        <v>9</v>
      </c>
      <c r="H9" s="332" t="s">
        <v>10</v>
      </c>
      <c r="I9" s="332" t="s">
        <v>11</v>
      </c>
      <c r="J9" s="328" t="s">
        <v>12</v>
      </c>
      <c r="K9" s="328"/>
      <c r="L9" s="328" t="s">
        <v>13</v>
      </c>
      <c r="M9" s="328"/>
      <c r="N9" s="328" t="s">
        <v>14</v>
      </c>
      <c r="O9" s="328"/>
      <c r="P9" s="328" t="s">
        <v>15</v>
      </c>
      <c r="Q9" s="329"/>
    </row>
    <row r="10" spans="2:20" ht="54.75" customHeight="1" thickBot="1" x14ac:dyDescent="0.3">
      <c r="B10" s="350"/>
      <c r="C10" s="351"/>
      <c r="D10" s="334"/>
      <c r="E10" s="334"/>
      <c r="F10" s="334"/>
      <c r="G10" s="334"/>
      <c r="H10" s="334"/>
      <c r="I10" s="334"/>
      <c r="J10" s="62" t="s">
        <v>16</v>
      </c>
      <c r="K10" s="62" t="s">
        <v>17</v>
      </c>
      <c r="L10" s="62" t="s">
        <v>16</v>
      </c>
      <c r="M10" s="63" t="s">
        <v>17</v>
      </c>
      <c r="N10" s="62" t="s">
        <v>16</v>
      </c>
      <c r="O10" s="63" t="s">
        <v>17</v>
      </c>
      <c r="P10" s="62" t="s">
        <v>16</v>
      </c>
      <c r="Q10" s="64" t="s">
        <v>17</v>
      </c>
      <c r="R10" s="49"/>
    </row>
    <row r="11" spans="2:20" x14ac:dyDescent="0.25">
      <c r="B11" s="347" t="s">
        <v>18</v>
      </c>
      <c r="C11" s="348">
        <f>'MATRIZ EDUCACION'!Q65+'MATRIZ CULTURA'!Q39+'MATRIZ SALUD'!Q116+'MATRIZ DEPORTE'!Q50+'MATRIZ DLLO SOCIAL'!Q45+'MATRIZ GOBIERNO'!Q54</f>
        <v>249246850150.01599</v>
      </c>
      <c r="D11" s="337" t="s">
        <v>19</v>
      </c>
      <c r="E11" s="345">
        <f>'MATRIZ EDUCACION'!Q65</f>
        <v>148983074141</v>
      </c>
      <c r="F11" s="339">
        <f>E11/$E$44</f>
        <v>0.44792478926135176</v>
      </c>
      <c r="G11" s="61" t="s">
        <v>20</v>
      </c>
      <c r="H11" s="191">
        <f>J11+L11+N11+P11</f>
        <v>148363074141</v>
      </c>
      <c r="I11" s="196">
        <f>H11/E11</f>
        <v>0.99583845343791721</v>
      </c>
      <c r="J11" s="191">
        <v>133480074141</v>
      </c>
      <c r="K11" s="196">
        <f>J11/H11</f>
        <v>0.89968528162300265</v>
      </c>
      <c r="L11" s="191">
        <v>8193000000</v>
      </c>
      <c r="M11" s="196">
        <f>L11/H11</f>
        <v>5.5222635736258796E-2</v>
      </c>
      <c r="N11" s="191">
        <v>6690000000</v>
      </c>
      <c r="O11" s="196">
        <f>N11/H11</f>
        <v>4.50920826407386E-2</v>
      </c>
      <c r="P11" s="191">
        <v>0</v>
      </c>
      <c r="Q11" s="196">
        <f>P11/H11</f>
        <v>0</v>
      </c>
      <c r="S11" s="49">
        <f>E11-SUM(H11:H12)</f>
        <v>0</v>
      </c>
      <c r="T11" s="49">
        <f>H11-SUM(J11+L11+N11+P11)</f>
        <v>0</v>
      </c>
    </row>
    <row r="12" spans="2:20" x14ac:dyDescent="0.25">
      <c r="B12" s="346"/>
      <c r="C12" s="336"/>
      <c r="D12" s="338"/>
      <c r="E12" s="344"/>
      <c r="F12" s="340"/>
      <c r="G12" s="52" t="s">
        <v>21</v>
      </c>
      <c r="H12" s="43">
        <f t="shared" ref="H12:H43" si="0">J12+L12+N12+P12</f>
        <v>620000000</v>
      </c>
      <c r="I12" s="55">
        <f>H12/E11</f>
        <v>4.1615465620827635E-3</v>
      </c>
      <c r="J12" s="43">
        <v>0</v>
      </c>
      <c r="K12" s="55">
        <f>J12/H12</f>
        <v>0</v>
      </c>
      <c r="L12" s="43">
        <v>120000000</v>
      </c>
      <c r="M12" s="55">
        <f t="shared" ref="M12:M43" si="1">L12/H12</f>
        <v>0.19354838709677419</v>
      </c>
      <c r="N12" s="43">
        <v>500000000</v>
      </c>
      <c r="O12" s="55">
        <f t="shared" ref="O12:O43" si="2">N12/H12</f>
        <v>0.80645161290322576</v>
      </c>
      <c r="P12" s="43">
        <v>0</v>
      </c>
      <c r="Q12" s="55">
        <f>P12/H12</f>
        <v>0</v>
      </c>
      <c r="T12" s="49">
        <f t="shared" ref="T12:T43" si="3">H12-SUM(J12+L12+N12+P12)</f>
        <v>0</v>
      </c>
    </row>
    <row r="13" spans="2:20" x14ac:dyDescent="0.25">
      <c r="B13" s="346"/>
      <c r="C13" s="336"/>
      <c r="D13" s="338" t="s">
        <v>22</v>
      </c>
      <c r="E13" s="343">
        <f>'MATRIZ CULTURA'!Q39</f>
        <v>4118595428</v>
      </c>
      <c r="F13" s="341">
        <f>E13/$E$44</f>
        <v>1.2382755556471458E-2</v>
      </c>
      <c r="G13" s="52" t="s">
        <v>23</v>
      </c>
      <c r="H13" s="43">
        <f>J13+L13+N13+P13</f>
        <v>3518595428</v>
      </c>
      <c r="I13" s="55">
        <f>H13/E13</f>
        <v>0.85431926721402651</v>
      </c>
      <c r="J13" s="43">
        <v>606460428</v>
      </c>
      <c r="K13" s="55">
        <f>J13/H13</f>
        <v>0.17235866993231369</v>
      </c>
      <c r="L13" s="43">
        <v>159135000</v>
      </c>
      <c r="M13" s="55">
        <f t="shared" si="1"/>
        <v>4.5226853514799714E-2</v>
      </c>
      <c r="N13" s="43">
        <f>2253000000+500000000</f>
        <v>2753000000</v>
      </c>
      <c r="O13" s="55">
        <f t="shared" si="2"/>
        <v>0.78241447655288665</v>
      </c>
      <c r="P13" s="43">
        <v>0</v>
      </c>
      <c r="Q13" s="55">
        <f t="shared" ref="Q13:Q43" si="4">P13/H13</f>
        <v>0</v>
      </c>
      <c r="S13" s="49">
        <f>E13-SUM(H13:H15)</f>
        <v>0</v>
      </c>
      <c r="T13" s="49">
        <f>H13-SUM(J13+L13+N13+P13)</f>
        <v>0</v>
      </c>
    </row>
    <row r="14" spans="2:20" x14ac:dyDescent="0.25">
      <c r="B14" s="346"/>
      <c r="C14" s="336"/>
      <c r="D14" s="338"/>
      <c r="E14" s="345"/>
      <c r="F14" s="339"/>
      <c r="G14" s="52" t="s">
        <v>21</v>
      </c>
      <c r="H14" s="43">
        <f t="shared" si="0"/>
        <v>300000000</v>
      </c>
      <c r="I14" s="55">
        <f>H14/E13</f>
        <v>7.284036639298673E-2</v>
      </c>
      <c r="J14" s="43">
        <v>0</v>
      </c>
      <c r="K14" s="55"/>
      <c r="L14" s="43">
        <v>0</v>
      </c>
      <c r="M14" s="55">
        <f t="shared" si="1"/>
        <v>0</v>
      </c>
      <c r="N14" s="43">
        <v>300000000</v>
      </c>
      <c r="O14" s="55">
        <f t="shared" si="2"/>
        <v>1</v>
      </c>
      <c r="P14" s="43">
        <v>0</v>
      </c>
      <c r="Q14" s="55">
        <f t="shared" si="4"/>
        <v>0</v>
      </c>
      <c r="S14" s="49"/>
      <c r="T14" s="49"/>
    </row>
    <row r="15" spans="2:20" x14ac:dyDescent="0.25">
      <c r="B15" s="346"/>
      <c r="C15" s="336"/>
      <c r="D15" s="338"/>
      <c r="E15" s="344"/>
      <c r="F15" s="340"/>
      <c r="G15" s="52" t="s">
        <v>24</v>
      </c>
      <c r="H15" s="43">
        <f t="shared" si="0"/>
        <v>300000000</v>
      </c>
      <c r="I15" s="55">
        <f>H15/E13</f>
        <v>7.284036639298673E-2</v>
      </c>
      <c r="J15" s="43">
        <v>0</v>
      </c>
      <c r="K15" s="55">
        <f t="shared" ref="K15:K43" si="5">J15/H15</f>
        <v>0</v>
      </c>
      <c r="L15" s="43">
        <v>0</v>
      </c>
      <c r="M15" s="55">
        <f t="shared" si="1"/>
        <v>0</v>
      </c>
      <c r="N15" s="43">
        <v>300000000</v>
      </c>
      <c r="O15" s="55">
        <f t="shared" si="2"/>
        <v>1</v>
      </c>
      <c r="P15" s="43">
        <v>0</v>
      </c>
      <c r="Q15" s="55">
        <f t="shared" si="4"/>
        <v>0</v>
      </c>
      <c r="T15" s="49">
        <f t="shared" si="3"/>
        <v>0</v>
      </c>
    </row>
    <row r="16" spans="2:20" ht="30.75" customHeight="1" x14ac:dyDescent="0.25">
      <c r="B16" s="346"/>
      <c r="C16" s="336"/>
      <c r="D16" s="189" t="s">
        <v>25</v>
      </c>
      <c r="E16" s="58">
        <f>'MATRIZ SALUD'!Q116</f>
        <v>79602943679.015991</v>
      </c>
      <c r="F16" s="57">
        <f>E16/$E$44</f>
        <v>0.23933008482736065</v>
      </c>
      <c r="G16" s="52" t="s">
        <v>26</v>
      </c>
      <c r="H16" s="43">
        <f t="shared" si="0"/>
        <v>79602943683</v>
      </c>
      <c r="I16" s="55">
        <f>H16/E16</f>
        <v>1.0000000000500484</v>
      </c>
      <c r="J16" s="43">
        <v>25993408226</v>
      </c>
      <c r="K16" s="55">
        <f t="shared" si="5"/>
        <v>0.32653827890476805</v>
      </c>
      <c r="L16" s="43">
        <v>49028535457</v>
      </c>
      <c r="M16" s="55">
        <f t="shared" si="1"/>
        <v>0.61591359802276424</v>
      </c>
      <c r="N16" s="43">
        <v>4581000000</v>
      </c>
      <c r="O16" s="55">
        <f t="shared" si="2"/>
        <v>5.7548123072467712E-2</v>
      </c>
      <c r="P16" s="43">
        <v>0</v>
      </c>
      <c r="Q16" s="55">
        <f t="shared" si="4"/>
        <v>0</v>
      </c>
      <c r="S16" s="49">
        <f>E16-H16</f>
        <v>-3.9840087890625</v>
      </c>
      <c r="T16" s="49">
        <f>H16-SUM(J16+L16+N16+P16)</f>
        <v>0</v>
      </c>
    </row>
    <row r="17" spans="2:20" x14ac:dyDescent="0.25">
      <c r="B17" s="346"/>
      <c r="C17" s="336"/>
      <c r="D17" s="338" t="s">
        <v>27</v>
      </c>
      <c r="E17" s="343">
        <f>'MATRIZ DEPORTE'!Q50</f>
        <v>4906236902</v>
      </c>
      <c r="F17" s="341">
        <f>E17/$E$44</f>
        <v>1.475083759054904E-2</v>
      </c>
      <c r="G17" s="52" t="s">
        <v>28</v>
      </c>
      <c r="H17" s="43">
        <f t="shared" si="0"/>
        <v>3506236902</v>
      </c>
      <c r="I17" s="55">
        <f>H17/E17</f>
        <v>0.71464891973942435</v>
      </c>
      <c r="J17" s="43">
        <v>808613902</v>
      </c>
      <c r="K17" s="55">
        <f t="shared" si="5"/>
        <v>0.23062158222644821</v>
      </c>
      <c r="L17" s="43">
        <v>790623000</v>
      </c>
      <c r="M17" s="55">
        <f t="shared" si="1"/>
        <v>0.22549046801401784</v>
      </c>
      <c r="N17" s="43">
        <v>1907000000</v>
      </c>
      <c r="O17" s="55">
        <f t="shared" si="2"/>
        <v>0.54388794975953392</v>
      </c>
      <c r="P17" s="43">
        <v>0</v>
      </c>
      <c r="Q17" s="55">
        <f t="shared" si="4"/>
        <v>0</v>
      </c>
      <c r="S17" s="49">
        <f>E17-SUM(H17:H18)</f>
        <v>0</v>
      </c>
      <c r="T17" s="49">
        <f t="shared" si="3"/>
        <v>0</v>
      </c>
    </row>
    <row r="18" spans="2:20" x14ac:dyDescent="0.25">
      <c r="B18" s="346"/>
      <c r="C18" s="336"/>
      <c r="D18" s="338"/>
      <c r="E18" s="344"/>
      <c r="F18" s="340">
        <f>E18/$E$44</f>
        <v>0</v>
      </c>
      <c r="G18" s="52" t="s">
        <v>21</v>
      </c>
      <c r="H18" s="43">
        <f t="shared" si="0"/>
        <v>1400000000</v>
      </c>
      <c r="I18" s="55">
        <f>H18/E17</f>
        <v>0.28535108026057565</v>
      </c>
      <c r="J18" s="43">
        <v>0</v>
      </c>
      <c r="K18" s="55">
        <f t="shared" si="5"/>
        <v>0</v>
      </c>
      <c r="L18" s="43">
        <v>0</v>
      </c>
      <c r="M18" s="55">
        <f t="shared" si="1"/>
        <v>0</v>
      </c>
      <c r="N18" s="43">
        <v>1400000000</v>
      </c>
      <c r="O18" s="55">
        <f t="shared" si="2"/>
        <v>1</v>
      </c>
      <c r="P18" s="43">
        <v>0</v>
      </c>
      <c r="Q18" s="55">
        <f t="shared" si="4"/>
        <v>0</v>
      </c>
      <c r="T18" s="49">
        <f t="shared" si="3"/>
        <v>0</v>
      </c>
    </row>
    <row r="19" spans="2:20" x14ac:dyDescent="0.25">
      <c r="B19" s="346"/>
      <c r="C19" s="336"/>
      <c r="D19" s="338" t="s">
        <v>29</v>
      </c>
      <c r="E19" s="343">
        <f>'MATRIZ DLLO SOCIAL'!Q45</f>
        <v>7336000000</v>
      </c>
      <c r="F19" s="341">
        <f>E19/$E$44</f>
        <v>2.2056037391948131E-2</v>
      </c>
      <c r="G19" s="52" t="s">
        <v>30</v>
      </c>
      <c r="H19" s="43">
        <f t="shared" si="0"/>
        <v>5606000000</v>
      </c>
      <c r="I19" s="55">
        <f>H19/E19</f>
        <v>0.7641766630316249</v>
      </c>
      <c r="J19" s="43">
        <v>0</v>
      </c>
      <c r="K19" s="55">
        <f t="shared" si="5"/>
        <v>0</v>
      </c>
      <c r="L19" s="43">
        <v>3080000000</v>
      </c>
      <c r="M19" s="55">
        <f t="shared" si="1"/>
        <v>0.54941134498751343</v>
      </c>
      <c r="N19" s="43">
        <f>2366000000+160000000</f>
        <v>2526000000</v>
      </c>
      <c r="O19" s="55">
        <f t="shared" si="2"/>
        <v>0.45058865501248663</v>
      </c>
      <c r="P19" s="43">
        <v>0</v>
      </c>
      <c r="Q19" s="55">
        <f t="shared" si="4"/>
        <v>0</v>
      </c>
      <c r="S19" s="49">
        <f>E19-SUM(H19:H23)</f>
        <v>0</v>
      </c>
      <c r="T19" s="49">
        <f t="shared" si="3"/>
        <v>0</v>
      </c>
    </row>
    <row r="20" spans="2:20" x14ac:dyDescent="0.25">
      <c r="B20" s="346"/>
      <c r="C20" s="336"/>
      <c r="D20" s="338"/>
      <c r="E20" s="345"/>
      <c r="F20" s="339">
        <f>E20/$E$44</f>
        <v>0</v>
      </c>
      <c r="G20" s="52" t="s">
        <v>31</v>
      </c>
      <c r="H20" s="43">
        <f t="shared" si="0"/>
        <v>500000000</v>
      </c>
      <c r="I20" s="55">
        <f>H20/E19</f>
        <v>6.8157033805888764E-2</v>
      </c>
      <c r="J20" s="43">
        <v>0</v>
      </c>
      <c r="K20" s="55">
        <f t="shared" si="5"/>
        <v>0</v>
      </c>
      <c r="L20" s="43">
        <v>0</v>
      </c>
      <c r="M20" s="55">
        <f t="shared" si="1"/>
        <v>0</v>
      </c>
      <c r="N20" s="43">
        <v>500000000</v>
      </c>
      <c r="O20" s="55">
        <f t="shared" si="2"/>
        <v>1</v>
      </c>
      <c r="P20" s="43">
        <v>0</v>
      </c>
      <c r="Q20" s="55">
        <f t="shared" si="4"/>
        <v>0</v>
      </c>
      <c r="T20" s="49">
        <f t="shared" si="3"/>
        <v>0</v>
      </c>
    </row>
    <row r="21" spans="2:20" x14ac:dyDescent="0.25">
      <c r="B21" s="346"/>
      <c r="C21" s="336"/>
      <c r="D21" s="338"/>
      <c r="E21" s="345"/>
      <c r="F21" s="339"/>
      <c r="G21" s="52" t="s">
        <v>21</v>
      </c>
      <c r="H21" s="43">
        <f t="shared" si="0"/>
        <v>600000000</v>
      </c>
      <c r="I21" s="55">
        <f>H21/E19</f>
        <v>8.1788440567066523E-2</v>
      </c>
      <c r="J21" s="43">
        <v>0</v>
      </c>
      <c r="K21" s="55">
        <f t="shared" si="5"/>
        <v>0</v>
      </c>
      <c r="L21" s="43">
        <v>0</v>
      </c>
      <c r="M21" s="55">
        <f t="shared" si="1"/>
        <v>0</v>
      </c>
      <c r="N21" s="43">
        <v>600000000</v>
      </c>
      <c r="O21" s="55">
        <f t="shared" si="2"/>
        <v>1</v>
      </c>
      <c r="P21" s="43">
        <v>0</v>
      </c>
      <c r="Q21" s="55">
        <f t="shared" si="4"/>
        <v>0</v>
      </c>
      <c r="T21" s="49">
        <f t="shared" si="3"/>
        <v>0</v>
      </c>
    </row>
    <row r="22" spans="2:20" x14ac:dyDescent="0.25">
      <c r="B22" s="346"/>
      <c r="C22" s="336"/>
      <c r="D22" s="338"/>
      <c r="E22" s="345"/>
      <c r="F22" s="339">
        <f>E22/$E$44</f>
        <v>0</v>
      </c>
      <c r="G22" s="52" t="s">
        <v>32</v>
      </c>
      <c r="H22" s="43">
        <f t="shared" si="0"/>
        <v>330000000</v>
      </c>
      <c r="I22" s="55">
        <f>H22/E19</f>
        <v>4.4983642311886583E-2</v>
      </c>
      <c r="J22" s="43">
        <v>0</v>
      </c>
      <c r="K22" s="55">
        <f t="shared" si="5"/>
        <v>0</v>
      </c>
      <c r="L22" s="43">
        <v>0</v>
      </c>
      <c r="M22" s="55">
        <f t="shared" si="1"/>
        <v>0</v>
      </c>
      <c r="N22" s="43">
        <v>330000000</v>
      </c>
      <c r="O22" s="55">
        <f t="shared" si="2"/>
        <v>1</v>
      </c>
      <c r="P22" s="43">
        <v>0</v>
      </c>
      <c r="Q22" s="55">
        <f t="shared" si="4"/>
        <v>0</v>
      </c>
      <c r="T22" s="49">
        <f t="shared" si="3"/>
        <v>0</v>
      </c>
    </row>
    <row r="23" spans="2:20" x14ac:dyDescent="0.25">
      <c r="B23" s="346"/>
      <c r="C23" s="336"/>
      <c r="D23" s="338"/>
      <c r="E23" s="344"/>
      <c r="F23" s="340">
        <f>E23/$E$44</f>
        <v>0</v>
      </c>
      <c r="G23" s="52" t="s">
        <v>33</v>
      </c>
      <c r="H23" s="43">
        <f t="shared" si="0"/>
        <v>300000000</v>
      </c>
      <c r="I23" s="55">
        <f>H23/E19</f>
        <v>4.0894220283533261E-2</v>
      </c>
      <c r="J23" s="43">
        <v>0</v>
      </c>
      <c r="K23" s="55">
        <f t="shared" si="5"/>
        <v>0</v>
      </c>
      <c r="L23" s="43">
        <v>0</v>
      </c>
      <c r="M23" s="55">
        <f t="shared" si="1"/>
        <v>0</v>
      </c>
      <c r="N23" s="43">
        <v>300000000</v>
      </c>
      <c r="O23" s="55">
        <f t="shared" si="2"/>
        <v>1</v>
      </c>
      <c r="P23" s="43">
        <v>0</v>
      </c>
      <c r="Q23" s="55">
        <f t="shared" si="4"/>
        <v>0</v>
      </c>
      <c r="T23" s="49">
        <f t="shared" si="3"/>
        <v>0</v>
      </c>
    </row>
    <row r="24" spans="2:20" ht="45.75" customHeight="1" x14ac:dyDescent="0.25">
      <c r="B24" s="346"/>
      <c r="C24" s="336"/>
      <c r="D24" s="189" t="s">
        <v>34</v>
      </c>
      <c r="E24" s="43">
        <f>'MATRIZ GOBIERNO'!Q54</f>
        <v>4300000000</v>
      </c>
      <c r="F24" s="55">
        <f>E24/$E$44</f>
        <v>1.2928157140863816E-2</v>
      </c>
      <c r="G24" s="52" t="s">
        <v>35</v>
      </c>
      <c r="H24" s="43">
        <f t="shared" si="0"/>
        <v>4300000000</v>
      </c>
      <c r="I24" s="55">
        <f>H24/E24</f>
        <v>1</v>
      </c>
      <c r="J24" s="43">
        <v>0</v>
      </c>
      <c r="K24" s="55">
        <f t="shared" si="5"/>
        <v>0</v>
      </c>
      <c r="L24" s="43">
        <v>2460000000</v>
      </c>
      <c r="M24" s="55">
        <f t="shared" si="1"/>
        <v>0.5720930232558139</v>
      </c>
      <c r="N24" s="43">
        <v>1840000000</v>
      </c>
      <c r="O24" s="55">
        <f t="shared" si="2"/>
        <v>0.42790697674418604</v>
      </c>
      <c r="P24" s="43">
        <v>0</v>
      </c>
      <c r="Q24" s="55">
        <f t="shared" si="4"/>
        <v>0</v>
      </c>
      <c r="S24" s="49">
        <f>E24-H24</f>
        <v>0</v>
      </c>
      <c r="T24" s="49">
        <f t="shared" si="3"/>
        <v>0</v>
      </c>
    </row>
    <row r="25" spans="2:20" ht="44.25" customHeight="1" x14ac:dyDescent="0.25">
      <c r="B25" s="346" t="s">
        <v>36</v>
      </c>
      <c r="C25" s="336">
        <f>'MATRIZ TICS'!Q31+'MATRIZ TURISMO'!Q23+'MATRIZ RURAL'!Q21</f>
        <v>5060000000</v>
      </c>
      <c r="D25" s="189" t="s">
        <v>37</v>
      </c>
      <c r="E25" s="43">
        <f>'MATRIZ TICS'!Q31</f>
        <v>1403000000</v>
      </c>
      <c r="F25" s="55">
        <f>E25/$E$44</f>
        <v>4.2181870857283567E-3</v>
      </c>
      <c r="G25" s="52" t="s">
        <v>31</v>
      </c>
      <c r="H25" s="43">
        <f t="shared" si="0"/>
        <v>1403000000</v>
      </c>
      <c r="I25" s="55">
        <f>H25/E25</f>
        <v>1</v>
      </c>
      <c r="J25" s="43">
        <v>0</v>
      </c>
      <c r="K25" s="55">
        <f t="shared" si="5"/>
        <v>0</v>
      </c>
      <c r="L25" s="43">
        <v>0</v>
      </c>
      <c r="M25" s="55">
        <f t="shared" si="1"/>
        <v>0</v>
      </c>
      <c r="N25" s="43">
        <v>1403000000</v>
      </c>
      <c r="O25" s="55">
        <f t="shared" si="2"/>
        <v>1</v>
      </c>
      <c r="P25" s="43">
        <v>0</v>
      </c>
      <c r="Q25" s="55">
        <f t="shared" si="4"/>
        <v>0</v>
      </c>
      <c r="S25" s="49">
        <f>E25-H25</f>
        <v>0</v>
      </c>
      <c r="T25" s="49">
        <f t="shared" si="3"/>
        <v>0</v>
      </c>
    </row>
    <row r="26" spans="2:20" x14ac:dyDescent="0.25">
      <c r="B26" s="346"/>
      <c r="C26" s="336"/>
      <c r="D26" s="338" t="s">
        <v>38</v>
      </c>
      <c r="E26" s="343">
        <f>'MATRIZ TURISMO'!Q23</f>
        <v>2304000000</v>
      </c>
      <c r="F26" s="341">
        <f>E26/$E$44</f>
        <v>6.9270869889651709E-3</v>
      </c>
      <c r="G26" s="52" t="s">
        <v>23</v>
      </c>
      <c r="H26" s="43">
        <f t="shared" si="0"/>
        <v>2279000000</v>
      </c>
      <c r="I26" s="55">
        <f>H26/E26</f>
        <v>0.98914930555555558</v>
      </c>
      <c r="J26" s="43">
        <v>0</v>
      </c>
      <c r="K26" s="55">
        <f t="shared" si="5"/>
        <v>0</v>
      </c>
      <c r="L26" s="43">
        <v>0</v>
      </c>
      <c r="M26" s="55">
        <f t="shared" si="1"/>
        <v>0</v>
      </c>
      <c r="N26" s="43">
        <v>2279000000</v>
      </c>
      <c r="O26" s="55">
        <f t="shared" si="2"/>
        <v>1</v>
      </c>
      <c r="P26" s="43">
        <v>0</v>
      </c>
      <c r="Q26" s="55">
        <f t="shared" si="4"/>
        <v>0</v>
      </c>
      <c r="S26" s="49">
        <f>E26-SUM(H26:H27)</f>
        <v>0</v>
      </c>
      <c r="T26" s="49">
        <f t="shared" si="3"/>
        <v>0</v>
      </c>
    </row>
    <row r="27" spans="2:20" x14ac:dyDescent="0.25">
      <c r="B27" s="346"/>
      <c r="C27" s="336"/>
      <c r="D27" s="338"/>
      <c r="E27" s="344"/>
      <c r="F27" s="340"/>
      <c r="G27" s="52" t="s">
        <v>31</v>
      </c>
      <c r="H27" s="43">
        <f t="shared" si="0"/>
        <v>25000000</v>
      </c>
      <c r="I27" s="55">
        <f>H27/E26</f>
        <v>1.0850694444444444E-2</v>
      </c>
      <c r="J27" s="43">
        <v>0</v>
      </c>
      <c r="K27" s="55">
        <f t="shared" si="5"/>
        <v>0</v>
      </c>
      <c r="L27" s="43">
        <v>0</v>
      </c>
      <c r="M27" s="55">
        <f t="shared" si="1"/>
        <v>0</v>
      </c>
      <c r="N27" s="43">
        <v>25000000</v>
      </c>
      <c r="O27" s="55">
        <f t="shared" si="2"/>
        <v>1</v>
      </c>
      <c r="P27" s="43">
        <v>0</v>
      </c>
      <c r="Q27" s="55">
        <f t="shared" si="4"/>
        <v>0</v>
      </c>
      <c r="T27" s="49">
        <f t="shared" si="3"/>
        <v>0</v>
      </c>
    </row>
    <row r="28" spans="2:20" ht="32.25" customHeight="1" x14ac:dyDescent="0.25">
      <c r="B28" s="346"/>
      <c r="C28" s="336"/>
      <c r="D28" s="189" t="s">
        <v>39</v>
      </c>
      <c r="E28" s="43">
        <f>'MATRIZ RURAL'!Q21</f>
        <v>1353000000</v>
      </c>
      <c r="F28" s="55">
        <f>E28/$E$44</f>
        <v>4.0678596771136612E-3</v>
      </c>
      <c r="G28" s="52" t="s">
        <v>40</v>
      </c>
      <c r="H28" s="43">
        <f t="shared" si="0"/>
        <v>1353000000</v>
      </c>
      <c r="I28" s="55">
        <f>H28/E28</f>
        <v>1</v>
      </c>
      <c r="J28" s="43">
        <v>0</v>
      </c>
      <c r="K28" s="55">
        <f t="shared" si="5"/>
        <v>0</v>
      </c>
      <c r="L28" s="43">
        <v>0</v>
      </c>
      <c r="M28" s="55">
        <f t="shared" si="1"/>
        <v>0</v>
      </c>
      <c r="N28" s="43">
        <v>1353000000</v>
      </c>
      <c r="O28" s="55">
        <f t="shared" si="2"/>
        <v>1</v>
      </c>
      <c r="P28" s="43">
        <v>0</v>
      </c>
      <c r="Q28" s="55">
        <f t="shared" si="4"/>
        <v>0</v>
      </c>
      <c r="S28" s="49">
        <f>E28-H28</f>
        <v>0</v>
      </c>
      <c r="T28" s="49">
        <f t="shared" si="3"/>
        <v>0</v>
      </c>
    </row>
    <row r="29" spans="2:20" ht="32.25" customHeight="1" x14ac:dyDescent="0.25">
      <c r="B29" s="335" t="s">
        <v>41</v>
      </c>
      <c r="C29" s="336">
        <f>'MATRIZ VIVIENDA'!Q13+'MATRIZ AGUA'!Q22+'MATRIZ OBRAS-TRANSITO'!Q58+'MATRIZ UGR'!Q55+'MATRIZ AMBIENTE'!Q30+'MATRIZ PLANEACION'!S37</f>
        <v>68372415120</v>
      </c>
      <c r="D29" s="193" t="s">
        <v>42</v>
      </c>
      <c r="E29" s="43">
        <f>'MATRIZ VIVIENDA'!Q13</f>
        <v>1200000000</v>
      </c>
      <c r="F29" s="55">
        <f>E29/$E$44</f>
        <v>3.6078578067526932E-3</v>
      </c>
      <c r="G29" s="52" t="s">
        <v>21</v>
      </c>
      <c r="H29" s="43">
        <f t="shared" si="0"/>
        <v>1200000000</v>
      </c>
      <c r="I29" s="55">
        <f>H29/E29</f>
        <v>1</v>
      </c>
      <c r="J29" s="43">
        <v>0</v>
      </c>
      <c r="K29" s="55">
        <f t="shared" si="5"/>
        <v>0</v>
      </c>
      <c r="L29" s="43">
        <v>0</v>
      </c>
      <c r="M29" s="55">
        <f t="shared" si="1"/>
        <v>0</v>
      </c>
      <c r="N29" s="43">
        <f>1000000000+200000000</f>
        <v>1200000000</v>
      </c>
      <c r="O29" s="55">
        <f t="shared" si="2"/>
        <v>1</v>
      </c>
      <c r="P29" s="43">
        <v>0</v>
      </c>
      <c r="Q29" s="55">
        <f t="shared" si="4"/>
        <v>0</v>
      </c>
      <c r="S29" s="49">
        <f>E29-H29</f>
        <v>0</v>
      </c>
      <c r="T29" s="49">
        <f t="shared" si="3"/>
        <v>0</v>
      </c>
    </row>
    <row r="30" spans="2:20" ht="18.75" customHeight="1" x14ac:dyDescent="0.25">
      <c r="B30" s="335"/>
      <c r="C30" s="336"/>
      <c r="D30" s="342" t="s">
        <v>43</v>
      </c>
      <c r="E30" s="343">
        <f>'MATRIZ AGUA'!Q22</f>
        <v>7908251372</v>
      </c>
      <c r="F30" s="341">
        <f>E30/$E$44</f>
        <v>2.3776538708527414E-2</v>
      </c>
      <c r="G30" s="52" t="s">
        <v>44</v>
      </c>
      <c r="H30" s="43">
        <f t="shared" si="0"/>
        <v>1752000000</v>
      </c>
      <c r="I30" s="55">
        <f>H30/E30</f>
        <v>0.22154075756913105</v>
      </c>
      <c r="J30" s="43">
        <v>0</v>
      </c>
      <c r="K30" s="55">
        <f t="shared" si="5"/>
        <v>0</v>
      </c>
      <c r="L30" s="43">
        <v>0</v>
      </c>
      <c r="M30" s="55">
        <f t="shared" si="1"/>
        <v>0</v>
      </c>
      <c r="N30" s="43">
        <v>1752000000</v>
      </c>
      <c r="O30" s="55">
        <f t="shared" si="2"/>
        <v>1</v>
      </c>
      <c r="P30" s="43">
        <v>0</v>
      </c>
      <c r="Q30" s="55">
        <f t="shared" si="4"/>
        <v>0</v>
      </c>
      <c r="S30" s="49">
        <f>E30-SUM(H30:H31)</f>
        <v>0</v>
      </c>
      <c r="T30" s="49">
        <f t="shared" si="3"/>
        <v>0</v>
      </c>
    </row>
    <row r="31" spans="2:20" ht="18.75" customHeight="1" x14ac:dyDescent="0.25">
      <c r="B31" s="335"/>
      <c r="C31" s="336"/>
      <c r="D31" s="342"/>
      <c r="E31" s="344"/>
      <c r="F31" s="340"/>
      <c r="G31" s="52" t="s">
        <v>21</v>
      </c>
      <c r="H31" s="43">
        <f t="shared" si="0"/>
        <v>6156251372</v>
      </c>
      <c r="I31" s="55">
        <f>H31/E30</f>
        <v>0.77845924243086895</v>
      </c>
      <c r="J31" s="43">
        <v>6075188372</v>
      </c>
      <c r="K31" s="55">
        <f t="shared" si="5"/>
        <v>0.98683240902593861</v>
      </c>
      <c r="L31" s="43">
        <v>81063000</v>
      </c>
      <c r="M31" s="55">
        <f t="shared" si="1"/>
        <v>1.3167590974061349E-2</v>
      </c>
      <c r="N31" s="43">
        <v>0</v>
      </c>
      <c r="O31" s="55">
        <f t="shared" si="2"/>
        <v>0</v>
      </c>
      <c r="P31" s="43">
        <v>0</v>
      </c>
      <c r="Q31" s="55">
        <f t="shared" si="4"/>
        <v>0</v>
      </c>
      <c r="T31" s="49">
        <f>H31-SUM(J31+L31+N31+P31)</f>
        <v>0</v>
      </c>
    </row>
    <row r="32" spans="2:20" ht="17.25" customHeight="1" x14ac:dyDescent="0.25">
      <c r="B32" s="335"/>
      <c r="C32" s="336"/>
      <c r="D32" s="342" t="s">
        <v>45</v>
      </c>
      <c r="E32" s="343">
        <f>'MATRIZ OBRAS-TRANSITO'!Q58</f>
        <v>47988887000</v>
      </c>
      <c r="F32" s="341">
        <f>E32/$E$44</f>
        <v>0.14428090050026901</v>
      </c>
      <c r="G32" s="52" t="s">
        <v>21</v>
      </c>
      <c r="H32" s="43">
        <f t="shared" si="0"/>
        <v>45118000000</v>
      </c>
      <c r="I32" s="55">
        <f>H32/E32</f>
        <v>0.94017600366518195</v>
      </c>
      <c r="J32" s="43">
        <v>0</v>
      </c>
      <c r="K32" s="55">
        <f t="shared" si="5"/>
        <v>0</v>
      </c>
      <c r="L32" s="43">
        <v>0</v>
      </c>
      <c r="M32" s="55">
        <f t="shared" si="1"/>
        <v>0</v>
      </c>
      <c r="N32" s="43">
        <f>37964000000+1100000000</f>
        <v>39064000000</v>
      </c>
      <c r="O32" s="55">
        <f t="shared" si="2"/>
        <v>0.86581852032448248</v>
      </c>
      <c r="P32" s="43">
        <v>6054000000</v>
      </c>
      <c r="Q32" s="55">
        <f t="shared" si="4"/>
        <v>0.13418147967551752</v>
      </c>
      <c r="S32" s="49">
        <f>E32-SUM(H32:H33)</f>
        <v>0</v>
      </c>
      <c r="T32" s="49">
        <f t="shared" si="3"/>
        <v>0</v>
      </c>
    </row>
    <row r="33" spans="2:20" ht="17.25" customHeight="1" x14ac:dyDescent="0.25">
      <c r="B33" s="335"/>
      <c r="C33" s="336"/>
      <c r="D33" s="342"/>
      <c r="E33" s="344"/>
      <c r="F33" s="340"/>
      <c r="G33" s="52" t="s">
        <v>46</v>
      </c>
      <c r="H33" s="43">
        <f t="shared" si="0"/>
        <v>2870887000</v>
      </c>
      <c r="I33" s="55">
        <f>H33/E32</f>
        <v>5.9823996334818101E-2</v>
      </c>
      <c r="J33" s="43">
        <v>0</v>
      </c>
      <c r="K33" s="55">
        <f t="shared" si="5"/>
        <v>0</v>
      </c>
      <c r="L33" s="43">
        <v>2792887000</v>
      </c>
      <c r="M33" s="55">
        <f t="shared" si="1"/>
        <v>0.97283069657565768</v>
      </c>
      <c r="N33" s="43">
        <v>78000000</v>
      </c>
      <c r="O33" s="55">
        <f t="shared" si="2"/>
        <v>2.7169303424342373E-2</v>
      </c>
      <c r="P33" s="43">
        <v>0</v>
      </c>
      <c r="Q33" s="55">
        <f t="shared" si="4"/>
        <v>0</v>
      </c>
      <c r="T33" s="49">
        <f t="shared" si="3"/>
        <v>0</v>
      </c>
    </row>
    <row r="34" spans="2:20" x14ac:dyDescent="0.25">
      <c r="B34" s="335"/>
      <c r="C34" s="336"/>
      <c r="D34" s="342" t="s">
        <v>47</v>
      </c>
      <c r="E34" s="343">
        <f>'MATRIZ UGR'!Q55</f>
        <v>5250000000</v>
      </c>
      <c r="F34" s="341">
        <f>E34/$E$44</f>
        <v>1.5784377904543033E-2</v>
      </c>
      <c r="G34" s="52" t="s">
        <v>48</v>
      </c>
      <c r="H34" s="43">
        <f t="shared" si="0"/>
        <v>3640000000</v>
      </c>
      <c r="I34" s="55">
        <f>H34/E34</f>
        <v>0.69333333333333336</v>
      </c>
      <c r="J34" s="43">
        <v>0</v>
      </c>
      <c r="K34" s="55">
        <f t="shared" si="5"/>
        <v>0</v>
      </c>
      <c r="L34" s="43">
        <v>2450000000</v>
      </c>
      <c r="M34" s="55">
        <f t="shared" si="1"/>
        <v>0.67307692307692313</v>
      </c>
      <c r="N34" s="43">
        <v>1190000000</v>
      </c>
      <c r="O34" s="55">
        <f t="shared" si="2"/>
        <v>0.32692307692307693</v>
      </c>
      <c r="P34" s="43">
        <v>0</v>
      </c>
      <c r="Q34" s="55">
        <f t="shared" si="4"/>
        <v>0</v>
      </c>
      <c r="S34" s="49">
        <f>E34-SUM(H34:H37)</f>
        <v>0</v>
      </c>
      <c r="T34" s="49">
        <f t="shared" si="3"/>
        <v>0</v>
      </c>
    </row>
    <row r="35" spans="2:20" x14ac:dyDescent="0.25">
      <c r="B35" s="335"/>
      <c r="C35" s="336"/>
      <c r="D35" s="342"/>
      <c r="E35" s="345"/>
      <c r="F35" s="339"/>
      <c r="G35" s="52" t="s">
        <v>21</v>
      </c>
      <c r="H35" s="43">
        <f t="shared" si="0"/>
        <v>1500000000</v>
      </c>
      <c r="I35" s="55">
        <f>H35/E34</f>
        <v>0.2857142857142857</v>
      </c>
      <c r="J35" s="43">
        <v>0</v>
      </c>
      <c r="K35" s="55">
        <f t="shared" si="5"/>
        <v>0</v>
      </c>
      <c r="L35" s="43">
        <v>0</v>
      </c>
      <c r="M35" s="55">
        <f t="shared" si="1"/>
        <v>0</v>
      </c>
      <c r="N35" s="43">
        <v>1500000000</v>
      </c>
      <c r="O35" s="55">
        <f t="shared" si="2"/>
        <v>1</v>
      </c>
      <c r="P35" s="43">
        <v>0</v>
      </c>
      <c r="Q35" s="55">
        <f t="shared" si="4"/>
        <v>0</v>
      </c>
      <c r="S35" s="49"/>
      <c r="T35" s="49">
        <f t="shared" si="3"/>
        <v>0</v>
      </c>
    </row>
    <row r="36" spans="2:20" x14ac:dyDescent="0.25">
      <c r="B36" s="335"/>
      <c r="C36" s="336"/>
      <c r="D36" s="342"/>
      <c r="E36" s="345"/>
      <c r="F36" s="339"/>
      <c r="G36" s="52" t="s">
        <v>20</v>
      </c>
      <c r="H36" s="43">
        <f t="shared" si="0"/>
        <v>40000000</v>
      </c>
      <c r="I36" s="55">
        <f>H36/E34</f>
        <v>7.619047619047619E-3</v>
      </c>
      <c r="J36" s="43">
        <v>0</v>
      </c>
      <c r="K36" s="55">
        <f t="shared" si="5"/>
        <v>0</v>
      </c>
      <c r="L36" s="43">
        <v>0</v>
      </c>
      <c r="M36" s="55">
        <f t="shared" si="1"/>
        <v>0</v>
      </c>
      <c r="N36" s="43">
        <v>40000000</v>
      </c>
      <c r="O36" s="55">
        <f t="shared" si="2"/>
        <v>1</v>
      </c>
      <c r="P36" s="43">
        <v>0</v>
      </c>
      <c r="Q36" s="55">
        <f t="shared" si="4"/>
        <v>0</v>
      </c>
      <c r="T36" s="49">
        <f t="shared" si="3"/>
        <v>0</v>
      </c>
    </row>
    <row r="37" spans="2:20" x14ac:dyDescent="0.25">
      <c r="B37" s="335"/>
      <c r="C37" s="336"/>
      <c r="D37" s="342"/>
      <c r="E37" s="344"/>
      <c r="F37" s="340"/>
      <c r="G37" s="52" t="s">
        <v>26</v>
      </c>
      <c r="H37" s="43">
        <f t="shared" si="0"/>
        <v>70000000</v>
      </c>
      <c r="I37" s="55">
        <f>H37/E34</f>
        <v>1.3333333333333334E-2</v>
      </c>
      <c r="J37" s="43">
        <v>0</v>
      </c>
      <c r="K37" s="55">
        <f t="shared" si="5"/>
        <v>0</v>
      </c>
      <c r="L37" s="43">
        <v>0</v>
      </c>
      <c r="M37" s="55">
        <f t="shared" si="1"/>
        <v>0</v>
      </c>
      <c r="N37" s="43">
        <v>70000000</v>
      </c>
      <c r="O37" s="55">
        <f t="shared" si="2"/>
        <v>1</v>
      </c>
      <c r="P37" s="43">
        <v>0</v>
      </c>
      <c r="Q37" s="55">
        <f t="shared" si="4"/>
        <v>0</v>
      </c>
      <c r="T37" s="49">
        <f t="shared" si="3"/>
        <v>0</v>
      </c>
    </row>
    <row r="38" spans="2:20" ht="42" customHeight="1" x14ac:dyDescent="0.25">
      <c r="B38" s="335"/>
      <c r="C38" s="336"/>
      <c r="D38" s="193" t="s">
        <v>49</v>
      </c>
      <c r="E38" s="43">
        <f>'MATRIZ AMBIENTE'!Q30</f>
        <v>4852000000</v>
      </c>
      <c r="F38" s="55">
        <f t="shared" ref="F38:F43" si="6">E38/$E$44</f>
        <v>1.4587771731970055E-2</v>
      </c>
      <c r="G38" s="52" t="s">
        <v>44</v>
      </c>
      <c r="H38" s="43">
        <f t="shared" si="0"/>
        <v>4852000000</v>
      </c>
      <c r="I38" s="55">
        <f>H38/E38</f>
        <v>1</v>
      </c>
      <c r="J38" s="43">
        <v>0</v>
      </c>
      <c r="K38" s="55">
        <f t="shared" si="5"/>
        <v>0</v>
      </c>
      <c r="L38" s="43">
        <v>0</v>
      </c>
      <c r="M38" s="55">
        <f t="shared" si="1"/>
        <v>0</v>
      </c>
      <c r="N38" s="43">
        <f>5472000000-800000000+180000000</f>
        <v>4852000000</v>
      </c>
      <c r="O38" s="55">
        <f t="shared" si="2"/>
        <v>1</v>
      </c>
      <c r="P38" s="43">
        <v>0</v>
      </c>
      <c r="Q38" s="55">
        <f t="shared" si="4"/>
        <v>0</v>
      </c>
      <c r="S38" s="49">
        <f>E38-H38</f>
        <v>0</v>
      </c>
      <c r="T38" s="49">
        <f t="shared" si="3"/>
        <v>0</v>
      </c>
    </row>
    <row r="39" spans="2:20" ht="21" customHeight="1" x14ac:dyDescent="0.25">
      <c r="B39" s="335"/>
      <c r="C39" s="336"/>
      <c r="D39" s="193" t="s">
        <v>50</v>
      </c>
      <c r="E39" s="190">
        <f>'MATRIZ PLANEACION'!S37</f>
        <v>1173276748</v>
      </c>
      <c r="F39" s="195">
        <f t="shared" si="6"/>
        <v>3.5275130622943436E-3</v>
      </c>
      <c r="G39" s="52" t="s">
        <v>51</v>
      </c>
      <c r="H39" s="43">
        <f t="shared" si="0"/>
        <v>1173276748</v>
      </c>
      <c r="I39" s="55">
        <f>H39/E39</f>
        <v>1</v>
      </c>
      <c r="J39" s="43">
        <v>0</v>
      </c>
      <c r="K39" s="55">
        <f t="shared" si="5"/>
        <v>0</v>
      </c>
      <c r="L39" s="43">
        <v>238276748</v>
      </c>
      <c r="M39" s="55">
        <f t="shared" si="1"/>
        <v>0.20308656794415567</v>
      </c>
      <c r="N39" s="43">
        <v>935000000</v>
      </c>
      <c r="O39" s="55">
        <f t="shared" si="2"/>
        <v>0.79691343205584431</v>
      </c>
      <c r="P39" s="43">
        <v>0</v>
      </c>
      <c r="Q39" s="55">
        <f t="shared" si="4"/>
        <v>0</v>
      </c>
      <c r="S39" s="49">
        <f>E39-SUM(H39:H39)</f>
        <v>0</v>
      </c>
      <c r="T39" s="49">
        <f t="shared" si="3"/>
        <v>0</v>
      </c>
    </row>
    <row r="40" spans="2:20" x14ac:dyDescent="0.25">
      <c r="B40" s="335" t="s">
        <v>52</v>
      </c>
      <c r="C40" s="336">
        <f>'MATRIZ SERVICIOS-HACIENDA'!Q95</f>
        <v>9928078000</v>
      </c>
      <c r="D40" s="342" t="s">
        <v>53</v>
      </c>
      <c r="E40" s="343">
        <f>'MATRIZ SERVICIOS-HACIENDA'!Q95</f>
        <v>9928078000</v>
      </c>
      <c r="F40" s="341">
        <f t="shared" si="6"/>
        <v>2.9849244765291386E-2</v>
      </c>
      <c r="G40" s="52" t="s">
        <v>54</v>
      </c>
      <c r="H40" s="43">
        <f t="shared" si="0"/>
        <v>1541078000</v>
      </c>
      <c r="I40" s="55">
        <f>H40/E40</f>
        <v>0.1552242035165316</v>
      </c>
      <c r="J40" s="43">
        <v>0</v>
      </c>
      <c r="K40" s="55">
        <f t="shared" si="5"/>
        <v>0</v>
      </c>
      <c r="L40" s="43">
        <v>491078000</v>
      </c>
      <c r="M40" s="55">
        <f t="shared" si="1"/>
        <v>0.31865875705188185</v>
      </c>
      <c r="N40" s="43">
        <v>1050000000</v>
      </c>
      <c r="O40" s="55">
        <f t="shared" si="2"/>
        <v>0.68134124294811815</v>
      </c>
      <c r="P40" s="43">
        <v>0</v>
      </c>
      <c r="Q40" s="55">
        <f t="shared" si="4"/>
        <v>0</v>
      </c>
      <c r="S40" s="49">
        <f>E40-SUM(H40:H43)</f>
        <v>0</v>
      </c>
      <c r="T40" s="49">
        <f t="shared" si="3"/>
        <v>0</v>
      </c>
    </row>
    <row r="41" spans="2:20" x14ac:dyDescent="0.25">
      <c r="B41" s="335"/>
      <c r="C41" s="336"/>
      <c r="D41" s="342"/>
      <c r="E41" s="345"/>
      <c r="F41" s="339">
        <f t="shared" si="6"/>
        <v>0</v>
      </c>
      <c r="G41" s="52" t="s">
        <v>24</v>
      </c>
      <c r="H41" s="43">
        <f t="shared" si="0"/>
        <v>124000000</v>
      </c>
      <c r="I41" s="55">
        <f>H41/E40</f>
        <v>1.2489829350655787E-2</v>
      </c>
      <c r="J41" s="43">
        <v>0</v>
      </c>
      <c r="K41" s="55">
        <f t="shared" si="5"/>
        <v>0</v>
      </c>
      <c r="L41" s="43">
        <v>0</v>
      </c>
      <c r="M41" s="55">
        <f t="shared" si="1"/>
        <v>0</v>
      </c>
      <c r="N41" s="43">
        <v>124000000</v>
      </c>
      <c r="O41" s="55">
        <f t="shared" si="2"/>
        <v>1</v>
      </c>
      <c r="P41" s="43">
        <v>0</v>
      </c>
      <c r="Q41" s="55">
        <f t="shared" si="4"/>
        <v>0</v>
      </c>
      <c r="T41" s="49">
        <f t="shared" si="3"/>
        <v>0</v>
      </c>
    </row>
    <row r="42" spans="2:20" x14ac:dyDescent="0.25">
      <c r="B42" s="335"/>
      <c r="C42" s="336"/>
      <c r="D42" s="342"/>
      <c r="E42" s="345"/>
      <c r="F42" s="339">
        <f t="shared" si="6"/>
        <v>0</v>
      </c>
      <c r="G42" s="52" t="s">
        <v>21</v>
      </c>
      <c r="H42" s="43">
        <f t="shared" si="0"/>
        <v>150000000</v>
      </c>
      <c r="I42" s="55">
        <f>H42/E40</f>
        <v>1.5108664537083613E-2</v>
      </c>
      <c r="J42" s="43">
        <v>0</v>
      </c>
      <c r="K42" s="55">
        <f t="shared" si="5"/>
        <v>0</v>
      </c>
      <c r="L42" s="43">
        <v>0</v>
      </c>
      <c r="M42" s="55">
        <f t="shared" si="1"/>
        <v>0</v>
      </c>
      <c r="N42" s="43">
        <v>150000000</v>
      </c>
      <c r="O42" s="55">
        <f t="shared" si="2"/>
        <v>1</v>
      </c>
      <c r="P42" s="43">
        <v>0</v>
      </c>
      <c r="Q42" s="55">
        <f t="shared" si="4"/>
        <v>0</v>
      </c>
      <c r="T42" s="49">
        <f t="shared" si="3"/>
        <v>0</v>
      </c>
    </row>
    <row r="43" spans="2:20" x14ac:dyDescent="0.25">
      <c r="B43" s="335"/>
      <c r="C43" s="336"/>
      <c r="D43" s="342"/>
      <c r="E43" s="345"/>
      <c r="F43" s="339">
        <f t="shared" si="6"/>
        <v>0</v>
      </c>
      <c r="G43" s="52" t="s">
        <v>55</v>
      </c>
      <c r="H43" s="43">
        <f t="shared" si="0"/>
        <v>8113000000</v>
      </c>
      <c r="I43" s="55">
        <f>H43/E40</f>
        <v>0.81717730259572896</v>
      </c>
      <c r="J43" s="43">
        <v>0</v>
      </c>
      <c r="K43" s="55">
        <f t="shared" si="5"/>
        <v>0</v>
      </c>
      <c r="L43" s="43">
        <v>841000000</v>
      </c>
      <c r="M43" s="55">
        <f t="shared" si="1"/>
        <v>0.10366079132256871</v>
      </c>
      <c r="N43" s="43">
        <v>7272000000</v>
      </c>
      <c r="O43" s="55">
        <f t="shared" si="2"/>
        <v>0.89633920867743133</v>
      </c>
      <c r="P43" s="43">
        <v>0</v>
      </c>
      <c r="Q43" s="55">
        <f t="shared" si="4"/>
        <v>0</v>
      </c>
      <c r="T43" s="49">
        <f t="shared" si="3"/>
        <v>0</v>
      </c>
    </row>
    <row r="44" spans="2:20" ht="33" customHeight="1" x14ac:dyDescent="0.25">
      <c r="B44" s="72" t="s">
        <v>56</v>
      </c>
      <c r="C44" s="53">
        <f>SUM(C11:C40)</f>
        <v>332607343270.01599</v>
      </c>
      <c r="D44" s="54" t="s">
        <v>57</v>
      </c>
      <c r="E44" s="53">
        <f>SUM(E11:E43)</f>
        <v>332607343270.01599</v>
      </c>
      <c r="F44" s="59">
        <f>SUM(F11:F43)</f>
        <v>0.99999999999999989</v>
      </c>
      <c r="G44" s="53" t="s">
        <v>57</v>
      </c>
      <c r="H44" s="60">
        <f>SUM(H11:H43)</f>
        <v>332607343274</v>
      </c>
      <c r="I44" s="56">
        <f>H44/$E$44</f>
        <v>1.0000000000119782</v>
      </c>
      <c r="J44" s="60">
        <f>SUM(J11:J43)</f>
        <v>166963745069</v>
      </c>
      <c r="K44" s="56">
        <f>J44/$E$44</f>
        <v>0.50198454257654845</v>
      </c>
      <c r="L44" s="60">
        <f>SUM(L11:L43)</f>
        <v>70725598205</v>
      </c>
      <c r="M44" s="56">
        <f>L44/$E$44</f>
        <v>0.21263991801763626</v>
      </c>
      <c r="N44" s="60">
        <f>SUM(N11:N43)</f>
        <v>88864000000</v>
      </c>
      <c r="O44" s="56">
        <f>N44/$E$44</f>
        <v>0.26717389678272607</v>
      </c>
      <c r="P44" s="60">
        <f>SUM(P11:P43)</f>
        <v>6054000000</v>
      </c>
      <c r="Q44" s="56">
        <f>P44/$E$44</f>
        <v>1.8201642635067336E-2</v>
      </c>
    </row>
    <row r="46" spans="2:20" ht="18" x14ac:dyDescent="0.25">
      <c r="C46" s="50"/>
    </row>
    <row r="47" spans="2:20" ht="18" x14ac:dyDescent="0.25">
      <c r="C47" s="50"/>
    </row>
    <row r="48" spans="2:20" ht="18" x14ac:dyDescent="0.25">
      <c r="C48" s="50"/>
    </row>
    <row r="49" spans="2:19" ht="15.75" customHeight="1" x14ac:dyDescent="0.25">
      <c r="C49" s="47"/>
      <c r="D49" s="47"/>
      <c r="E49" s="47"/>
      <c r="F49" s="47"/>
      <c r="G49" s="327" t="s">
        <v>0</v>
      </c>
      <c r="H49" s="327"/>
      <c r="I49" s="327"/>
      <c r="J49" s="327"/>
      <c r="K49" s="327"/>
      <c r="L49" s="327"/>
      <c r="M49" s="327"/>
      <c r="N49" s="327"/>
      <c r="O49" s="327"/>
      <c r="P49" s="327"/>
      <c r="Q49" s="327"/>
    </row>
    <row r="50" spans="2:19" ht="15.75" customHeight="1" x14ac:dyDescent="0.25">
      <c r="B50" s="47"/>
      <c r="C50" s="47"/>
      <c r="D50" s="47"/>
      <c r="E50" s="47"/>
      <c r="F50" s="47"/>
      <c r="G50" s="327" t="s">
        <v>1</v>
      </c>
      <c r="H50" s="327"/>
      <c r="I50" s="327"/>
      <c r="J50" s="327"/>
      <c r="K50" s="327"/>
      <c r="L50" s="327"/>
      <c r="M50" s="327"/>
      <c r="N50" s="327"/>
      <c r="O50" s="327"/>
      <c r="P50" s="327"/>
      <c r="Q50" s="327"/>
    </row>
    <row r="51" spans="2:19" x14ac:dyDescent="0.25">
      <c r="B51" s="47"/>
      <c r="C51" s="47"/>
      <c r="D51" s="47"/>
      <c r="E51" s="47"/>
      <c r="F51" s="47"/>
      <c r="G51" s="327" t="s">
        <v>2</v>
      </c>
      <c r="H51" s="327"/>
      <c r="I51" s="327"/>
      <c r="J51" s="327"/>
      <c r="K51" s="327"/>
      <c r="L51" s="327"/>
      <c r="M51" s="327"/>
      <c r="N51" s="327"/>
      <c r="O51" s="327"/>
      <c r="P51" s="327"/>
      <c r="Q51" s="327"/>
    </row>
    <row r="52" spans="2:19" ht="15.75" customHeight="1" x14ac:dyDescent="0.25">
      <c r="B52" s="47"/>
      <c r="C52" s="47"/>
      <c r="D52" s="47"/>
      <c r="E52" s="47"/>
      <c r="F52" s="47"/>
      <c r="G52" s="327" t="s">
        <v>58</v>
      </c>
      <c r="H52" s="327"/>
      <c r="I52" s="327"/>
      <c r="J52" s="327"/>
      <c r="K52" s="327"/>
      <c r="L52" s="327"/>
      <c r="M52" s="327"/>
      <c r="N52" s="327"/>
      <c r="O52" s="327"/>
      <c r="P52" s="327"/>
      <c r="Q52" s="327"/>
    </row>
    <row r="53" spans="2:19" x14ac:dyDescent="0.25">
      <c r="B53" s="47"/>
      <c r="C53" s="47"/>
      <c r="D53" s="47"/>
      <c r="E53" s="47"/>
      <c r="F53" s="47"/>
      <c r="G53" s="47"/>
      <c r="H53" s="47"/>
      <c r="I53" s="47"/>
      <c r="J53" s="47"/>
      <c r="K53" s="47"/>
      <c r="L53" s="47"/>
      <c r="M53" s="47"/>
      <c r="N53" s="47"/>
      <c r="O53" s="47"/>
      <c r="P53" s="47"/>
      <c r="Q53" s="47"/>
    </row>
    <row r="54" spans="2:19" x14ac:dyDescent="0.25">
      <c r="B54" s="47"/>
      <c r="C54" s="47"/>
      <c r="D54" s="47"/>
      <c r="E54" s="47"/>
      <c r="F54" s="47"/>
      <c r="G54" s="47"/>
      <c r="H54" s="47"/>
      <c r="I54" s="47"/>
      <c r="J54" s="47"/>
      <c r="K54" s="47"/>
      <c r="L54" s="47"/>
      <c r="M54" s="47"/>
      <c r="N54" s="47"/>
      <c r="O54" s="47"/>
      <c r="P54" s="47"/>
      <c r="Q54" s="47"/>
    </row>
    <row r="55" spans="2:19" ht="16.5" thickBot="1" x14ac:dyDescent="0.3">
      <c r="C55" s="194"/>
      <c r="D55" s="194"/>
      <c r="E55" s="194"/>
      <c r="F55" s="194"/>
      <c r="G55" s="194"/>
      <c r="H55" s="194"/>
      <c r="I55" s="194"/>
    </row>
    <row r="56" spans="2:19" ht="34.5" customHeight="1" x14ac:dyDescent="0.25">
      <c r="C56" s="48"/>
      <c r="E56" s="48"/>
      <c r="F56" s="48"/>
      <c r="G56" s="325" t="s">
        <v>59</v>
      </c>
      <c r="H56" s="330" t="s">
        <v>60</v>
      </c>
      <c r="I56" s="332" t="s">
        <v>61</v>
      </c>
      <c r="J56" s="328" t="s">
        <v>12</v>
      </c>
      <c r="K56" s="328"/>
      <c r="L56" s="328" t="s">
        <v>13</v>
      </c>
      <c r="M56" s="328"/>
      <c r="N56" s="328" t="s">
        <v>14</v>
      </c>
      <c r="O56" s="328"/>
      <c r="P56" s="328" t="s">
        <v>15</v>
      </c>
      <c r="Q56" s="329"/>
    </row>
    <row r="57" spans="2:19" ht="51.75" customHeight="1" thickBot="1" x14ac:dyDescent="0.3">
      <c r="C57" s="48"/>
      <c r="E57" s="48"/>
      <c r="F57" s="48"/>
      <c r="G57" s="326"/>
      <c r="H57" s="331"/>
      <c r="I57" s="333"/>
      <c r="J57" s="73" t="s">
        <v>16</v>
      </c>
      <c r="K57" s="73" t="s">
        <v>17</v>
      </c>
      <c r="L57" s="73" t="s">
        <v>16</v>
      </c>
      <c r="M57" s="74" t="s">
        <v>17</v>
      </c>
      <c r="N57" s="73" t="s">
        <v>16</v>
      </c>
      <c r="O57" s="74" t="s">
        <v>17</v>
      </c>
      <c r="P57" s="73" t="s">
        <v>16</v>
      </c>
      <c r="Q57" s="75" t="s">
        <v>17</v>
      </c>
    </row>
    <row r="58" spans="2:19" ht="23.25" customHeight="1" x14ac:dyDescent="0.25">
      <c r="G58" s="65" t="s">
        <v>20</v>
      </c>
      <c r="H58" s="66">
        <f ca="1">SUMIF(G$11:H$43,"Secretaria de Educacion",$H$11:$H$43)</f>
        <v>148403074141</v>
      </c>
      <c r="I58" s="79">
        <f ca="1">H58/$H$76</f>
        <v>0.44618099131607691</v>
      </c>
      <c r="J58" s="67">
        <f ca="1">SUMIF(G$11:Q$43,"Secretaria de Educacion",$J$11:$J$43)</f>
        <v>133480074141</v>
      </c>
      <c r="K58" s="85">
        <f ca="1">J58/$J$76</f>
        <v>0.79945543917835316</v>
      </c>
      <c r="L58" s="67">
        <f ca="1">SUMIF(G$11:Q$43,"Secretaria de Educacion",$L$11:$L$43)</f>
        <v>8193000000</v>
      </c>
      <c r="M58" s="85">
        <f ca="1">L58/$L$76</f>
        <v>0.11584207426923947</v>
      </c>
      <c r="N58" s="67">
        <f ca="1">SUMIF(G$11:Q$43,"Secretaria de Educacion",$N$11:$N$43)</f>
        <v>6730000000</v>
      </c>
      <c r="O58" s="85">
        <f ca="1">N58/$N$76</f>
        <v>7.5733705437522503E-2</v>
      </c>
      <c r="P58" s="67">
        <f ca="1">SUMIF(G$11:Q$43,"Secretaria de Educacion",$P$11:$P$43)</f>
        <v>0</v>
      </c>
      <c r="Q58" s="78">
        <f ca="1">P58/$P$76</f>
        <v>0</v>
      </c>
      <c r="R58" s="49"/>
      <c r="S58" s="49"/>
    </row>
    <row r="59" spans="2:19" ht="23.25" customHeight="1" x14ac:dyDescent="0.25">
      <c r="G59" s="68" t="s">
        <v>21</v>
      </c>
      <c r="H59" s="51">
        <f ca="1">SUMIF(G$11:H$43,"Secretaria de Obras Publicas",$H$11:$H$43)</f>
        <v>57044251372</v>
      </c>
      <c r="I59" s="80">
        <f t="shared" ref="I59:I75" ca="1" si="7">H59/$H$76</f>
        <v>0.17150628970030671</v>
      </c>
      <c r="J59" s="271">
        <f ca="1">SUMIF($G11:$Q43,"Secretaria de Obras Publicas",$J$11:$J$43)</f>
        <v>6075188372</v>
      </c>
      <c r="K59" s="86">
        <f t="shared" ref="K59:K75" ca="1" si="8">J59/$J$76</f>
        <v>3.638627277729873E-2</v>
      </c>
      <c r="L59" s="271">
        <f ca="1">SUMIF($G11:$Q43,"Secretaria de Obras Publicas",$L$11:$L$43)</f>
        <v>201063000</v>
      </c>
      <c r="M59" s="86">
        <f t="shared" ref="M59:M75" ca="1" si="9">L59/$L$76</f>
        <v>2.8428603660192965E-3</v>
      </c>
      <c r="N59" s="271">
        <f ca="1">SUMIF($G11:$Q43,"Secretaria de Obras Publicas",$N$11:$N$43)</f>
        <v>44714000000</v>
      </c>
      <c r="O59" s="86">
        <f t="shared" ref="O59:O75" ca="1" si="10">N59/$N$76</f>
        <v>0.50317338854879368</v>
      </c>
      <c r="P59" s="271">
        <f ca="1">SUMIF($G11:$Q43,"Secretaria de Obras Publicas",$P$11:$P$43)</f>
        <v>6054000000</v>
      </c>
      <c r="Q59" s="83">
        <f t="shared" ref="Q59:Q74" ca="1" si="11">P59/$P$76</f>
        <v>1</v>
      </c>
      <c r="R59" s="49"/>
      <c r="S59" s="49"/>
    </row>
    <row r="60" spans="2:19" ht="23.25" customHeight="1" x14ac:dyDescent="0.25">
      <c r="G60" s="68" t="s">
        <v>23</v>
      </c>
      <c r="H60" s="51">
        <f ca="1">SUMIF(G$11:H$43,"ICT",$H$11:$H$43)</f>
        <v>5797595428</v>
      </c>
      <c r="I60" s="80">
        <f t="shared" ca="1" si="7"/>
        <v>1.7430749937544145E-2</v>
      </c>
      <c r="J60" s="271">
        <f ca="1">SUMIF($G$11:$Q$43,"ICT",$J$11:$J$43)</f>
        <v>606460428</v>
      </c>
      <c r="K60" s="86">
        <f t="shared" ca="1" si="8"/>
        <v>3.6322881218876116E-3</v>
      </c>
      <c r="L60" s="271">
        <f ca="1">SUMIF(G$11:Q$43,"ICT",$L$11:$L$43)</f>
        <v>159135000</v>
      </c>
      <c r="M60" s="86">
        <f t="shared" ca="1" si="9"/>
        <v>2.2500339910698675E-3</v>
      </c>
      <c r="N60" s="271">
        <f ca="1">SUMIF(G$11:Q$43,"ICT",$N$11:$N$43)</f>
        <v>5032000000</v>
      </c>
      <c r="O60" s="86">
        <f t="shared" ca="1" si="10"/>
        <v>5.6625855239467053E-2</v>
      </c>
      <c r="P60" s="271">
        <f ca="1">SUMIF(G$11:Q$43,"ICT",$P$11:$P$43)</f>
        <v>0</v>
      </c>
      <c r="Q60" s="83">
        <f t="shared" ca="1" si="11"/>
        <v>0</v>
      </c>
      <c r="R60" s="49"/>
      <c r="S60" s="49"/>
    </row>
    <row r="61" spans="2:19" ht="23.25" customHeight="1" x14ac:dyDescent="0.25">
      <c r="G61" s="68" t="s">
        <v>24</v>
      </c>
      <c r="H61" s="51">
        <f ca="1">SUMIF(G$11:H$43,"Divulgacion y Prensa",$H$11:$H$43)</f>
        <v>424000000</v>
      </c>
      <c r="I61" s="80">
        <f t="shared" ca="1" si="7"/>
        <v>1.2747764250373489E-3</v>
      </c>
      <c r="J61" s="271">
        <f ca="1">SUMIF($G$11:$Q$43,"Divulgacion y Prensa",$J$11:$J$43)</f>
        <v>0</v>
      </c>
      <c r="K61" s="86">
        <f t="shared" ca="1" si="8"/>
        <v>0</v>
      </c>
      <c r="L61" s="271">
        <f ca="1">SUMIF($G$11:$Q$43,"Divulgacion y Prensa",$L$11:$L$43)</f>
        <v>0</v>
      </c>
      <c r="M61" s="86">
        <f t="shared" ca="1" si="9"/>
        <v>0</v>
      </c>
      <c r="N61" s="271">
        <f ca="1">SUMIF($G$11:$Q$43,"Divulgacion y Prensa",$N$11:$N$43)</f>
        <v>424000000</v>
      </c>
      <c r="O61" s="86">
        <f t="shared" ca="1" si="10"/>
        <v>4.7713359740727407E-3</v>
      </c>
      <c r="P61" s="271">
        <f ca="1">SUMIF($G$11:$Q$43,"Divulgacion y Prensa",$P$11:$P$43)</f>
        <v>0</v>
      </c>
      <c r="Q61" s="83">
        <f t="shared" ca="1" si="11"/>
        <v>0</v>
      </c>
      <c r="R61" s="49"/>
      <c r="S61" s="49"/>
    </row>
    <row r="62" spans="2:19" ht="23.25" customHeight="1" x14ac:dyDescent="0.25">
      <c r="D62" s="49"/>
      <c r="G62" s="68" t="s">
        <v>26</v>
      </c>
      <c r="H62" s="51">
        <f ca="1">SUMIF(G$11:H$43,"Secretaria de Salud Publica",$H$11:$H$43)</f>
        <v>79672943683</v>
      </c>
      <c r="I62" s="80">
        <f t="shared" ca="1" si="7"/>
        <v>0.2395405432085301</v>
      </c>
      <c r="J62" s="271">
        <f ca="1">SUMIF($G11:$Q43,"Secretaria de Salud Publica",$J$11:$J$43)</f>
        <v>25993408226</v>
      </c>
      <c r="K62" s="86">
        <f ca="1">J62/$J$76</f>
        <v>0.15568294910525562</v>
      </c>
      <c r="L62" s="271">
        <f ca="1">SUMIF($G11:$Q43,"Secretaria de Salud Publica",$L$11:$L$43)</f>
        <v>49028535457</v>
      </c>
      <c r="M62" s="86">
        <f t="shared" ca="1" si="9"/>
        <v>0.69322192673280059</v>
      </c>
      <c r="N62" s="271">
        <f ca="1">SUMIF($G11:$Q43,"Secretaria de Salud Publica",$N$11:$N$43)</f>
        <v>4651000000</v>
      </c>
      <c r="O62" s="86">
        <f t="shared" ca="1" si="10"/>
        <v>5.233840475333093E-2</v>
      </c>
      <c r="P62" s="271">
        <f ca="1">SUMIF($G11:$Q43,"Secretaria de Salud Publica",$P$11:$P$43)</f>
        <v>0</v>
      </c>
      <c r="Q62" s="83">
        <f t="shared" ca="1" si="11"/>
        <v>0</v>
      </c>
      <c r="R62" s="49"/>
      <c r="S62" s="49"/>
    </row>
    <row r="63" spans="2:19" ht="23.25" customHeight="1" x14ac:dyDescent="0.25">
      <c r="G63" s="68" t="s">
        <v>28</v>
      </c>
      <c r="H63" s="51">
        <f ca="1">SUMIF(G$11:H$43,"Secretaria del Deporte",$H$11:$H$43)</f>
        <v>3506236902</v>
      </c>
      <c r="I63" s="80">
        <f t="shared" ca="1" si="7"/>
        <v>1.0541670149211296E-2</v>
      </c>
      <c r="J63" s="271">
        <f ca="1">SUMIF($G11:$Q43,"Secretaria del Deporte",$J$11:$J$43)</f>
        <v>808613902</v>
      </c>
      <c r="K63" s="86">
        <f t="shared" ca="1" si="8"/>
        <v>4.843050817204834E-3</v>
      </c>
      <c r="L63" s="271">
        <f ca="1">SUMIF($G11:$Q43,"Secretaria del Deporte",$L$11:$L$43)</f>
        <v>790623000</v>
      </c>
      <c r="M63" s="86">
        <f t="shared" ca="1" si="9"/>
        <v>1.1178738958253255E-2</v>
      </c>
      <c r="N63" s="271">
        <f ca="1">SUMIF($G11:$Q43,"Secretaria del Deporte",$N$11:$N$43)</f>
        <v>1907000000</v>
      </c>
      <c r="O63" s="86">
        <f t="shared" ca="1" si="10"/>
        <v>2.1459758732445086E-2</v>
      </c>
      <c r="P63" s="271">
        <f ca="1">SUMIF($G11:$Q43,"Secretaria del Deporte",$P$11:$P$43)</f>
        <v>0</v>
      </c>
      <c r="Q63" s="83">
        <f t="shared" ca="1" si="11"/>
        <v>0</v>
      </c>
      <c r="R63" s="49"/>
      <c r="S63" s="49"/>
    </row>
    <row r="64" spans="2:19" ht="23.25" customHeight="1" x14ac:dyDescent="0.25">
      <c r="G64" s="68" t="s">
        <v>30</v>
      </c>
      <c r="H64" s="51">
        <f ca="1">SUMIF(G$11:H$43,"Secretaria de Dllo Social",$H$11:$H$43)</f>
        <v>5606000000</v>
      </c>
      <c r="I64" s="80">
        <f t="shared" ca="1" si="7"/>
        <v>1.6854709053677776E-2</v>
      </c>
      <c r="J64" s="271">
        <f ca="1">SUMIF($G11:$Q43,"Secretaria de Dllo Social",$J$11:$J$43)</f>
        <v>0</v>
      </c>
      <c r="K64" s="86">
        <f t="shared" ca="1" si="8"/>
        <v>0</v>
      </c>
      <c r="L64" s="271">
        <f ca="1">SUMIF($G11:$Q43,"Secretaria de Dllo Social",$L$11:$L$43)</f>
        <v>3080000000</v>
      </c>
      <c r="M64" s="86">
        <f t="shared" ca="1" si="9"/>
        <v>4.3548588886764016E-2</v>
      </c>
      <c r="N64" s="271">
        <f ca="1">SUMIF($G11:$Q43,"Secretaria de Dllo Social",$N$11:$N$43)</f>
        <v>2526000000</v>
      </c>
      <c r="O64" s="86">
        <f t="shared" ca="1" si="10"/>
        <v>2.8425459128555996E-2</v>
      </c>
      <c r="P64" s="271">
        <f ca="1">SUMIF($G11:$Q43,"Secretaria de Dllo Social",$P$11:$P$43)</f>
        <v>0</v>
      </c>
      <c r="Q64" s="83">
        <f t="shared" ca="1" si="11"/>
        <v>0</v>
      </c>
      <c r="R64" s="49"/>
      <c r="S64" s="49"/>
    </row>
    <row r="65" spans="7:19" ht="23.25" customHeight="1" x14ac:dyDescent="0.25">
      <c r="G65" s="68" t="s">
        <v>31</v>
      </c>
      <c r="H65" s="51">
        <f ca="1">SUMIF(G$11:H$43,"Secretaria TIC",$H$11:$H$43)</f>
        <v>1928000000</v>
      </c>
      <c r="I65" s="80">
        <f t="shared" ca="1" si="7"/>
        <v>5.7966248761132273E-3</v>
      </c>
      <c r="J65" s="271">
        <f ca="1">SUMIF($G$11:$Q$43,"Secretaria TIC",$J$11:$J$43)</f>
        <v>0</v>
      </c>
      <c r="K65" s="86">
        <f t="shared" ca="1" si="8"/>
        <v>0</v>
      </c>
      <c r="L65" s="271">
        <f ca="1">SUMIF($G$11:$Q$43,"Secretaria TIC",$L$11:$L$43)</f>
        <v>0</v>
      </c>
      <c r="M65" s="86">
        <f t="shared" ca="1" si="9"/>
        <v>0</v>
      </c>
      <c r="N65" s="271">
        <f ca="1">SUMIF($G$11:$Q$43,"Secretaria TIC",$N$11:$N$43)</f>
        <v>1928000000</v>
      </c>
      <c r="O65" s="86">
        <f t="shared" ca="1" si="10"/>
        <v>2.1696074900972272E-2</v>
      </c>
      <c r="P65" s="271">
        <f ca="1">SUMIF($G$11:$Q$43,"Secretaria TIC",$P$11:$P$43)</f>
        <v>0</v>
      </c>
      <c r="Q65" s="83">
        <f t="shared" ca="1" si="11"/>
        <v>0</v>
      </c>
      <c r="R65" s="49"/>
      <c r="S65" s="49"/>
    </row>
    <row r="66" spans="7:19" ht="23.25" customHeight="1" x14ac:dyDescent="0.25">
      <c r="G66" s="68" t="s">
        <v>32</v>
      </c>
      <c r="H66" s="51">
        <f ca="1">SUMIF(G$11:H$43,"Mujer",$H$11:$H$43)</f>
        <v>330000000</v>
      </c>
      <c r="I66" s="80">
        <f t="shared" ca="1" si="7"/>
        <v>9.9216089684510639E-4</v>
      </c>
      <c r="J66" s="271">
        <f ca="1">SUMIF($G11:$Q43,"Mujer",$J$11:$J$43)</f>
        <v>0</v>
      </c>
      <c r="K66" s="86">
        <f t="shared" ca="1" si="8"/>
        <v>0</v>
      </c>
      <c r="L66" s="271">
        <f ca="1">SUMIF($G11:$Q43,"Mujer",$L$11:$L$43)</f>
        <v>0</v>
      </c>
      <c r="M66" s="86">
        <f t="shared" ca="1" si="9"/>
        <v>0</v>
      </c>
      <c r="N66" s="271">
        <f ca="1">SUMIF($G11:$Q43,"Mujer",$N$11:$N$43)</f>
        <v>330000000</v>
      </c>
      <c r="O66" s="86">
        <f t="shared" ca="1" si="10"/>
        <v>3.7135397911415196E-3</v>
      </c>
      <c r="P66" s="271">
        <f ca="1">SUMIF($G11:$Q43,"Mujer",$P$11:$P$43)</f>
        <v>0</v>
      </c>
      <c r="Q66" s="83">
        <f t="shared" ca="1" si="11"/>
        <v>0</v>
      </c>
      <c r="R66" s="49"/>
      <c r="S66" s="49"/>
    </row>
    <row r="67" spans="7:19" ht="23.25" customHeight="1" x14ac:dyDescent="0.25">
      <c r="G67" s="68" t="s">
        <v>33</v>
      </c>
      <c r="H67" s="51">
        <f ca="1">SUMIF(G$11:H$43,"Juventud",$H$11:$H$43)</f>
        <v>300000000</v>
      </c>
      <c r="I67" s="80">
        <f t="shared" ca="1" si="7"/>
        <v>9.0196445167736944E-4</v>
      </c>
      <c r="J67" s="271">
        <f ca="1">SUMIF($G11:$Q43,"Juventud",$J$11:$J$43)</f>
        <v>0</v>
      </c>
      <c r="K67" s="86">
        <f t="shared" ca="1" si="8"/>
        <v>0</v>
      </c>
      <c r="L67" s="271">
        <f ca="1">SUMIF($G11:$Q43,"Juventud",$L$11:$L$43)</f>
        <v>0</v>
      </c>
      <c r="M67" s="86">
        <f t="shared" ca="1" si="9"/>
        <v>0</v>
      </c>
      <c r="N67" s="271">
        <f ca="1">SUMIF($G11:$Q43,"Juventud",$N$11:$N$43)</f>
        <v>300000000</v>
      </c>
      <c r="O67" s="86">
        <f t="shared" ca="1" si="10"/>
        <v>3.3759452646741086E-3</v>
      </c>
      <c r="P67" s="271">
        <f ca="1">SUMIF($G11:$Q43,"Juventud",$P$11:$P$43)</f>
        <v>0</v>
      </c>
      <c r="Q67" s="83">
        <f t="shared" ca="1" si="11"/>
        <v>0</v>
      </c>
      <c r="R67" s="49"/>
      <c r="S67" s="49"/>
    </row>
    <row r="68" spans="7:19" ht="23.25" customHeight="1" x14ac:dyDescent="0.25">
      <c r="G68" s="68" t="s">
        <v>35</v>
      </c>
      <c r="H68" s="51">
        <f ca="1">SUMIF(G$11:H$43,"Secretaria de Gobierno",$H$11:$H$43)</f>
        <v>4300000000</v>
      </c>
      <c r="I68" s="80">
        <f t="shared" ca="1" si="7"/>
        <v>1.2928157140708963E-2</v>
      </c>
      <c r="J68" s="271">
        <f ca="1">SUMIF($G11:$Q43,"Secretaria de Gobierno",$J$11:$J$43)</f>
        <v>0</v>
      </c>
      <c r="K68" s="86">
        <f t="shared" ca="1" si="8"/>
        <v>0</v>
      </c>
      <c r="L68" s="271">
        <f ca="1">SUMIF($G11:$Q43,"Secretaria de Gobierno",$L$11:$L$43)</f>
        <v>2460000000</v>
      </c>
      <c r="M68" s="86">
        <f t="shared" ca="1" si="9"/>
        <v>3.4782314500467364E-2</v>
      </c>
      <c r="N68" s="271">
        <f ca="1">SUMIF($G11:$Q43,"Secretaria de Gobierno",$N$11:$N$43)</f>
        <v>1840000000</v>
      </c>
      <c r="O68" s="86">
        <f t="shared" ca="1" si="10"/>
        <v>2.0705797623334535E-2</v>
      </c>
      <c r="P68" s="271">
        <f ca="1">SUMIF($G11:$Q43,"Secretaria de Gobierno",$P$11:$P$43)</f>
        <v>0</v>
      </c>
      <c r="Q68" s="83">
        <f t="shared" ca="1" si="11"/>
        <v>0</v>
      </c>
      <c r="R68" s="49"/>
      <c r="S68" s="49"/>
    </row>
    <row r="69" spans="7:19" ht="23.25" customHeight="1" x14ac:dyDescent="0.25">
      <c r="G69" s="68" t="s">
        <v>40</v>
      </c>
      <c r="H69" s="51">
        <f ca="1">SUMIF(G$11:H$43,"Desarrollo Rural",$H$11:$H$43)</f>
        <v>1353000000</v>
      </c>
      <c r="I69" s="80">
        <f t="shared" ca="1" si="7"/>
        <v>4.0678596770649363E-3</v>
      </c>
      <c r="J69" s="271">
        <f ca="1">SUMIF($G$11:$Q$43,"Desarrollo Rural",$J$11:$J$43)</f>
        <v>0</v>
      </c>
      <c r="K69" s="86">
        <f t="shared" ca="1" si="8"/>
        <v>0</v>
      </c>
      <c r="L69" s="271">
        <f ca="1">SUMIF($G$11:$Q$43,"Desarrollo Rural",$L$11:$L$43)</f>
        <v>0</v>
      </c>
      <c r="M69" s="86">
        <f t="shared" ca="1" si="9"/>
        <v>0</v>
      </c>
      <c r="N69" s="271">
        <f ca="1">SUMIF($G$11:$Q$43,"Desarrollo Rural",$N$11:$N$43)</f>
        <v>1353000000</v>
      </c>
      <c r="O69" s="86">
        <f t="shared" ca="1" si="10"/>
        <v>1.522551314368023E-2</v>
      </c>
      <c r="P69" s="271">
        <f ca="1">SUMIF($G$11:$Q$43,"Desarrollo Rural",$P$11:$P$43)</f>
        <v>0</v>
      </c>
      <c r="Q69" s="83">
        <f t="shared" ca="1" si="11"/>
        <v>0</v>
      </c>
      <c r="R69" s="49"/>
      <c r="S69" s="49"/>
    </row>
    <row r="70" spans="7:19" ht="23.25" customHeight="1" x14ac:dyDescent="0.25">
      <c r="G70" s="68" t="s">
        <v>44</v>
      </c>
      <c r="H70" s="51">
        <f ca="1">SUMIF(G$11:H$43,"Sec de Medio Ambiente",$H$11:$H$43)</f>
        <v>6604000000</v>
      </c>
      <c r="I70" s="80">
        <f t="shared" ca="1" si="7"/>
        <v>1.9855244129591158E-2</v>
      </c>
      <c r="J70" s="271">
        <f ca="1">SUMIF($G11:$Q43,"Sec de Medio Ambiente",$J$11:$J$43)</f>
        <v>0</v>
      </c>
      <c r="K70" s="86">
        <f t="shared" ca="1" si="8"/>
        <v>0</v>
      </c>
      <c r="L70" s="271">
        <f ca="1">SUMIF($G11:$Q43,"Sec de Medio Ambiente",$L$11:$L$43)</f>
        <v>0</v>
      </c>
      <c r="M70" s="86">
        <f t="shared" ca="1" si="9"/>
        <v>0</v>
      </c>
      <c r="N70" s="271">
        <f ca="1">SUMIF($G11:$Q43,"Sec de Medio Ambiente",$N$11:$N$43)</f>
        <v>6604000000</v>
      </c>
      <c r="O70" s="86">
        <f t="shared" ca="1" si="10"/>
        <v>7.4315808426359375E-2</v>
      </c>
      <c r="P70" s="271">
        <f ca="1">SUMIF($G11:$Q43,"Sec de Medio Ambiente",$P$11:$P$43)</f>
        <v>0</v>
      </c>
      <c r="Q70" s="83">
        <f t="shared" ca="1" si="11"/>
        <v>0</v>
      </c>
      <c r="R70" s="49"/>
      <c r="S70" s="49"/>
    </row>
    <row r="71" spans="7:19" ht="23.25" customHeight="1" x14ac:dyDescent="0.25">
      <c r="G71" s="68" t="s">
        <v>46</v>
      </c>
      <c r="H71" s="51">
        <f ca="1">SUMIF(G$11:H$43,"Sec de Transito y Transporte",$H$11:$H$43)</f>
        <v>2870887000</v>
      </c>
      <c r="I71" s="80">
        <f t="shared" ca="1" si="7"/>
        <v>8.6314600626089602E-3</v>
      </c>
      <c r="J71" s="271">
        <f ca="1">SUMIF($G11:$Q43,"Sec de Transito y Transporte",$J$11:$J$43)</f>
        <v>0</v>
      </c>
      <c r="K71" s="86">
        <f t="shared" ca="1" si="8"/>
        <v>0</v>
      </c>
      <c r="L71" s="271">
        <f ca="1">SUMIF($G11:$Q43,"Sec de Transito y Transporte",$L$11:$L$43)</f>
        <v>2792887000</v>
      </c>
      <c r="M71" s="86">
        <f t="shared" ca="1" si="9"/>
        <v>3.9489054470840161E-2</v>
      </c>
      <c r="N71" s="271">
        <f ca="1">SUMIF($G11:$Q43,"Sec de Transito y Transporte",$N$11:$N$43)</f>
        <v>78000000</v>
      </c>
      <c r="O71" s="86">
        <f t="shared" ca="1" si="10"/>
        <v>8.7774576881526826E-4</v>
      </c>
      <c r="P71" s="271">
        <f ca="1">SUMIF($G11:$Q43,"Sec de Transito y Transporte",$P$11:$P$43)</f>
        <v>0</v>
      </c>
      <c r="Q71" s="83">
        <f t="shared" ca="1" si="11"/>
        <v>0</v>
      </c>
      <c r="R71" s="49"/>
      <c r="S71" s="49"/>
    </row>
    <row r="72" spans="7:19" ht="23.25" customHeight="1" x14ac:dyDescent="0.25">
      <c r="G72" s="68" t="s">
        <v>48</v>
      </c>
      <c r="H72" s="51">
        <f ca="1">SUMIF(G$11:H$43,"UGR",$H$11:$H$43)</f>
        <v>3640000000</v>
      </c>
      <c r="I72" s="80">
        <f t="shared" ca="1" si="7"/>
        <v>1.094383534701875E-2</v>
      </c>
      <c r="J72" s="271">
        <f ca="1">SUMIF($G11:$Q43,"UGR",$J$11:$J$43)</f>
        <v>0</v>
      </c>
      <c r="K72" s="86">
        <f t="shared" ca="1" si="8"/>
        <v>0</v>
      </c>
      <c r="L72" s="271">
        <f ca="1">SUMIF($G11:$Q43,"UGR",$L$11:$L$43)</f>
        <v>2450000000</v>
      </c>
      <c r="M72" s="86">
        <f t="shared" ca="1" si="9"/>
        <v>3.4640922978107738E-2</v>
      </c>
      <c r="N72" s="271">
        <f ca="1">SUMIF($G11:$Q43,"UGR",$N$11:$N$43)</f>
        <v>1190000000</v>
      </c>
      <c r="O72" s="86">
        <f t="shared" ca="1" si="10"/>
        <v>1.3391249549873965E-2</v>
      </c>
      <c r="P72" s="271">
        <f ca="1">SUMIF($G11:$Q43,"UGR",$P$11:$P$43)</f>
        <v>0</v>
      </c>
      <c r="Q72" s="83">
        <f t="shared" ca="1" si="11"/>
        <v>0</v>
      </c>
      <c r="R72" s="49"/>
      <c r="S72" s="49"/>
    </row>
    <row r="73" spans="7:19" ht="23.25" customHeight="1" x14ac:dyDescent="0.25">
      <c r="G73" s="68" t="s">
        <v>51</v>
      </c>
      <c r="H73" s="51">
        <f ca="1">SUMIF(G$11:H$43,"Sec de Planeacion",$H$11:$H$43)</f>
        <v>1173276748</v>
      </c>
      <c r="I73" s="80">
        <f t="shared" ca="1" si="7"/>
        <v>3.5275130622520906E-3</v>
      </c>
      <c r="J73" s="271">
        <f ca="1">SUMIF($G11:$Q43,"Sec de Planeacion",$J$11:$J$43)</f>
        <v>0</v>
      </c>
      <c r="K73" s="86">
        <f t="shared" ca="1" si="8"/>
        <v>0</v>
      </c>
      <c r="L73" s="271">
        <f ca="1">SUMIF($G11:$Q43,"Sec de Planeacion",$L$11:$L$43)</f>
        <v>238276748</v>
      </c>
      <c r="M73" s="86">
        <f t="shared" ca="1" si="9"/>
        <v>3.3690312142620358E-3</v>
      </c>
      <c r="N73" s="271">
        <f ca="1">SUMIF($G11:$Q43,"Sec de Planeacion",$N$11:$N$43)</f>
        <v>935000000</v>
      </c>
      <c r="O73" s="86">
        <f t="shared" ca="1" si="10"/>
        <v>1.0521696074900973E-2</v>
      </c>
      <c r="P73" s="271">
        <f ca="1">SUMIF($G11:$Q43,"Sec de Planeacion",$P$11:$P$43)</f>
        <v>0</v>
      </c>
      <c r="Q73" s="83">
        <f t="shared" ca="1" si="11"/>
        <v>0</v>
      </c>
      <c r="R73" s="49"/>
      <c r="S73" s="49"/>
    </row>
    <row r="74" spans="7:19" ht="23.25" customHeight="1" x14ac:dyDescent="0.25">
      <c r="G74" s="68" t="s">
        <v>54</v>
      </c>
      <c r="H74" s="51">
        <f ca="1">SUMIF(G$11:H$43,"Sec de Serv Admitivos",$H$11:$H$43)</f>
        <v>1541078000</v>
      </c>
      <c r="I74" s="80">
        <f t="shared" ca="1" si="7"/>
        <v>4.6333252442068568E-3</v>
      </c>
      <c r="J74" s="271">
        <f ca="1">SUMIF($G11:$Q43,"Sec de Serv Admitivos",$J$11:$J$43)</f>
        <v>0</v>
      </c>
      <c r="K74" s="86">
        <f t="shared" ca="1" si="8"/>
        <v>0</v>
      </c>
      <c r="L74" s="271">
        <f ca="1">SUMIF($G11:$Q43,"Sec de Serv Admitivos",$L$11:$L$43)</f>
        <v>491078000</v>
      </c>
      <c r="M74" s="86">
        <f t="shared" ca="1" si="9"/>
        <v>6.9434266017319151E-3</v>
      </c>
      <c r="N74" s="271">
        <f ca="1">SUMIF($G11:$Q43,"Sec de Serv Admitivos",$N$11:$N$43)</f>
        <v>1050000000</v>
      </c>
      <c r="O74" s="86">
        <f t="shared" ca="1" si="10"/>
        <v>1.1815808426359381E-2</v>
      </c>
      <c r="P74" s="271">
        <f ca="1">SUMIF($G11:$Q43,"Sec de Serv Admitivos",$P$11:$P$43)</f>
        <v>0</v>
      </c>
      <c r="Q74" s="83">
        <f t="shared" ca="1" si="11"/>
        <v>0</v>
      </c>
      <c r="R74" s="49"/>
      <c r="S74" s="49"/>
    </row>
    <row r="75" spans="7:19" ht="23.25" customHeight="1" thickBot="1" x14ac:dyDescent="0.3">
      <c r="G75" s="69" t="s">
        <v>55</v>
      </c>
      <c r="H75" s="70">
        <f ca="1">SUMIF(G$11:H$43,"Secretaria de Hacienda",$H$11:$H$43)</f>
        <v>8113000000</v>
      </c>
      <c r="I75" s="81">
        <f t="shared" ca="1" si="7"/>
        <v>2.4392125321528329E-2</v>
      </c>
      <c r="J75" s="71">
        <f ca="1">SUMIF($G11:$Q43,"Secretaria de Hacienda",$J$11:$J$43)</f>
        <v>0</v>
      </c>
      <c r="K75" s="87">
        <f t="shared" ca="1" si="8"/>
        <v>0</v>
      </c>
      <c r="L75" s="71">
        <f ca="1">SUMIF($G11:$Q43,"Secretaria de Hacienda",$L$11:$L$43)</f>
        <v>841000000</v>
      </c>
      <c r="M75" s="87">
        <f t="shared" ca="1" si="9"/>
        <v>1.189102703044433E-2</v>
      </c>
      <c r="N75" s="71">
        <f ca="1">SUMIF($G11:$Q43,"Secretaria de Hacienda",$N$11:$N$43)</f>
        <v>7272000000</v>
      </c>
      <c r="O75" s="87">
        <f t="shared" ca="1" si="10"/>
        <v>8.1832913215700395E-2</v>
      </c>
      <c r="P75" s="71">
        <f ca="1">SUMIF($G11:$Q43,"Secretaria de Hacienda",$P$11:$P$43)</f>
        <v>0</v>
      </c>
      <c r="Q75" s="84">
        <f ca="1">P75/$P$76</f>
        <v>0</v>
      </c>
      <c r="R75" s="49"/>
      <c r="S75" s="49"/>
    </row>
    <row r="76" spans="7:19" ht="30" customHeight="1" thickBot="1" x14ac:dyDescent="0.3">
      <c r="H76" s="76">
        <f ca="1">SUM(H58:H75)</f>
        <v>332607343274</v>
      </c>
      <c r="I76" s="82">
        <f ca="1">SUM(I58:I75)</f>
        <v>0.99999999999999989</v>
      </c>
      <c r="J76" s="77">
        <f ca="1">SUM(J58:J75)</f>
        <v>166963745069</v>
      </c>
      <c r="K76" s="82">
        <f ca="1">+SUM(K58:K75)</f>
        <v>1</v>
      </c>
      <c r="L76" s="77">
        <f t="shared" ref="L76:Q76" ca="1" si="12">+SUM(L58:L75)</f>
        <v>70725598205</v>
      </c>
      <c r="M76" s="82">
        <f t="shared" ca="1" si="12"/>
        <v>0.99999999999999989</v>
      </c>
      <c r="N76" s="77">
        <f t="shared" ca="1" si="12"/>
        <v>88864000000</v>
      </c>
      <c r="O76" s="82">
        <f t="shared" ca="1" si="12"/>
        <v>1</v>
      </c>
      <c r="P76" s="77">
        <f t="shared" ca="1" si="12"/>
        <v>6054000000</v>
      </c>
      <c r="Q76" s="88">
        <f t="shared" ca="1" si="12"/>
        <v>1</v>
      </c>
      <c r="R76" s="49"/>
    </row>
    <row r="78" spans="7:19" x14ac:dyDescent="0.25">
      <c r="I78" s="49"/>
      <c r="L78" s="49"/>
      <c r="O78" s="49"/>
    </row>
    <row r="80" spans="7:19" x14ac:dyDescent="0.25">
      <c r="I80" s="49"/>
      <c r="L80" s="49"/>
    </row>
  </sheetData>
  <mergeCells count="64">
    <mergeCell ref="B2:Q2"/>
    <mergeCell ref="B6:Q6"/>
    <mergeCell ref="B7:Q7"/>
    <mergeCell ref="B25:B28"/>
    <mergeCell ref="B11:B24"/>
    <mergeCell ref="C11:C24"/>
    <mergeCell ref="B3:Q3"/>
    <mergeCell ref="B4:Q4"/>
    <mergeCell ref="B5:Q5"/>
    <mergeCell ref="C25:C28"/>
    <mergeCell ref="B9:B10"/>
    <mergeCell ref="C9:C10"/>
    <mergeCell ref="E40:E43"/>
    <mergeCell ref="E11:E12"/>
    <mergeCell ref="E13:E15"/>
    <mergeCell ref="D32:D33"/>
    <mergeCell ref="D34:D37"/>
    <mergeCell ref="D40:D43"/>
    <mergeCell ref="E32:E33"/>
    <mergeCell ref="E34:E37"/>
    <mergeCell ref="E17:E18"/>
    <mergeCell ref="E19:E23"/>
    <mergeCell ref="E26:E27"/>
    <mergeCell ref="D13:D15"/>
    <mergeCell ref="D17:D18"/>
    <mergeCell ref="D19:D23"/>
    <mergeCell ref="D26:D27"/>
    <mergeCell ref="B29:B39"/>
    <mergeCell ref="C29:C39"/>
    <mergeCell ref="B40:B43"/>
    <mergeCell ref="D11:D12"/>
    <mergeCell ref="F11:F12"/>
    <mergeCell ref="F13:F15"/>
    <mergeCell ref="F17:F18"/>
    <mergeCell ref="F19:F23"/>
    <mergeCell ref="F26:F27"/>
    <mergeCell ref="C40:C43"/>
    <mergeCell ref="D30:D31"/>
    <mergeCell ref="F30:F31"/>
    <mergeCell ref="F32:F33"/>
    <mergeCell ref="F34:F37"/>
    <mergeCell ref="F40:F43"/>
    <mergeCell ref="E30:E31"/>
    <mergeCell ref="D9:D10"/>
    <mergeCell ref="E9:E10"/>
    <mergeCell ref="G9:G10"/>
    <mergeCell ref="F9:F10"/>
    <mergeCell ref="N9:O9"/>
    <mergeCell ref="P9:Q9"/>
    <mergeCell ref="L9:M9"/>
    <mergeCell ref="H56:H57"/>
    <mergeCell ref="I56:I57"/>
    <mergeCell ref="J9:K9"/>
    <mergeCell ref="H9:H10"/>
    <mergeCell ref="I9:I10"/>
    <mergeCell ref="J56:K56"/>
    <mergeCell ref="L56:M56"/>
    <mergeCell ref="N56:O56"/>
    <mergeCell ref="P56:Q56"/>
    <mergeCell ref="G56:G57"/>
    <mergeCell ref="G49:Q49"/>
    <mergeCell ref="G50:Q50"/>
    <mergeCell ref="G51:Q51"/>
    <mergeCell ref="G52:Q52"/>
  </mergeCells>
  <pageMargins left="1.1023622047244095" right="0.11811023622047245" top="1.1417322834645669" bottom="0.74803149606299213" header="0.31496062992125984" footer="0.31496062992125984"/>
  <pageSetup paperSize="5"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E21"/>
  <sheetViews>
    <sheetView showGridLines="0" zoomScale="55" zoomScaleNormal="55" workbookViewId="0">
      <selection activeCell="P18" sqref="P18:P20"/>
    </sheetView>
  </sheetViews>
  <sheetFormatPr baseColWidth="10" defaultColWidth="11.42578125" defaultRowHeight="15.75" x14ac:dyDescent="0.25"/>
  <cols>
    <col min="1" max="1" width="11.42578125" style="5"/>
    <col min="2" max="2" width="33" style="5" customWidth="1"/>
    <col min="3" max="3" width="27.7109375" style="5" customWidth="1"/>
    <col min="4" max="4" width="18.28515625" style="5" customWidth="1"/>
    <col min="5" max="5" width="37.42578125" style="5" customWidth="1"/>
    <col min="6" max="6" width="30.5703125" style="5" customWidth="1"/>
    <col min="7" max="7" width="16" style="129" customWidth="1"/>
    <col min="8" max="8" width="41.140625" style="5" customWidth="1"/>
    <col min="9" max="9" width="5.28515625" style="137" customWidth="1"/>
    <col min="10" max="15" width="5.85546875" style="137" customWidth="1"/>
    <col min="16" max="16" width="22.85546875" style="118" customWidth="1"/>
    <col min="17" max="17" width="22.42578125" style="5" customWidth="1"/>
    <col min="18" max="18" width="26.28515625" style="5" customWidth="1"/>
    <col min="19" max="19" width="22.42578125" style="5" bestFit="1" customWidth="1"/>
    <col min="20" max="21" width="15.85546875" style="5" customWidth="1"/>
    <col min="22" max="22" width="19.42578125" style="5" bestFit="1" customWidth="1"/>
    <col min="23" max="23" width="16.7109375" style="5" bestFit="1" customWidth="1"/>
    <col min="24" max="24" width="16.7109375" style="5" customWidth="1"/>
    <col min="25" max="25" width="19.42578125" style="5" bestFit="1" customWidth="1"/>
    <col min="26" max="26" width="17.85546875" style="5" bestFit="1" customWidth="1"/>
    <col min="27" max="27" width="17.85546875" style="5" customWidth="1"/>
    <col min="28" max="28" width="22.140625" style="5" customWidth="1"/>
    <col min="29" max="30" width="16.42578125" style="5" customWidth="1"/>
    <col min="31" max="31" width="21" style="5"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705</v>
      </c>
      <c r="D5" s="450"/>
      <c r="E5" s="450"/>
      <c r="F5" s="450"/>
      <c r="G5" s="450"/>
      <c r="H5" s="450"/>
      <c r="I5" s="450"/>
      <c r="J5" s="450"/>
    </row>
    <row r="6" spans="2:31" x14ac:dyDescent="0.25">
      <c r="B6" s="504" t="s">
        <v>801</v>
      </c>
      <c r="C6" s="355" t="s">
        <v>802</v>
      </c>
      <c r="D6" s="355"/>
      <c r="E6" s="355"/>
      <c r="F6" s="355"/>
      <c r="G6" s="355"/>
      <c r="H6" s="355"/>
      <c r="I6" s="355"/>
      <c r="J6" s="355"/>
    </row>
    <row r="7" spans="2:31" x14ac:dyDescent="0.25">
      <c r="B7" s="504"/>
      <c r="C7" s="355"/>
      <c r="D7" s="355"/>
      <c r="E7" s="355"/>
      <c r="F7" s="355"/>
      <c r="G7" s="355"/>
      <c r="H7" s="355"/>
      <c r="I7" s="355"/>
      <c r="J7" s="355"/>
    </row>
    <row r="8" spans="2:31" ht="16.5" thickBot="1" x14ac:dyDescent="0.3">
      <c r="D8" s="15"/>
      <c r="E8" s="15"/>
      <c r="F8" s="15"/>
      <c r="G8" s="134"/>
      <c r="H8" s="15"/>
    </row>
    <row r="9" spans="2:31" ht="62.25" customHeight="1" thickBot="1" x14ac:dyDescent="0.3">
      <c r="B9" s="197" t="s">
        <v>66</v>
      </c>
      <c r="C9" s="30" t="s">
        <v>67</v>
      </c>
      <c r="D9" s="31" t="s">
        <v>68</v>
      </c>
      <c r="E9" s="31" t="s">
        <v>69</v>
      </c>
      <c r="F9" s="89" t="s">
        <v>70</v>
      </c>
      <c r="G9" s="89" t="s">
        <v>71</v>
      </c>
      <c r="H9" s="89" t="s">
        <v>72</v>
      </c>
      <c r="I9" s="89" t="s">
        <v>73</v>
      </c>
      <c r="J9" s="89" t="s">
        <v>74</v>
      </c>
      <c r="K9" s="89" t="s">
        <v>75</v>
      </c>
      <c r="L9" s="89" t="s">
        <v>76</v>
      </c>
      <c r="M9" s="89" t="s">
        <v>77</v>
      </c>
      <c r="N9" s="89" t="s">
        <v>78</v>
      </c>
      <c r="O9" s="89" t="s">
        <v>79</v>
      </c>
      <c r="P9" s="116" t="s">
        <v>80</v>
      </c>
      <c r="Q9" s="89" t="s">
        <v>81</v>
      </c>
      <c r="R9" s="32" t="s">
        <v>82</v>
      </c>
      <c r="S9" s="32" t="s">
        <v>83</v>
      </c>
      <c r="T9" s="95" t="s">
        <v>12</v>
      </c>
      <c r="U9" s="19" t="s">
        <v>84</v>
      </c>
      <c r="V9" s="19" t="s">
        <v>85</v>
      </c>
      <c r="W9" s="94" t="s">
        <v>13</v>
      </c>
      <c r="X9" s="20" t="s">
        <v>86</v>
      </c>
      <c r="Y9" s="20" t="s">
        <v>87</v>
      </c>
      <c r="Z9" s="94" t="s">
        <v>88</v>
      </c>
      <c r="AA9" s="20" t="s">
        <v>89</v>
      </c>
      <c r="AB9" s="20" t="s">
        <v>90</v>
      </c>
      <c r="AC9" s="94" t="s">
        <v>91</v>
      </c>
      <c r="AD9" s="161" t="s">
        <v>92</v>
      </c>
      <c r="AE9" s="21" t="s">
        <v>93</v>
      </c>
    </row>
    <row r="10" spans="2:31" ht="71.25" customHeight="1" x14ac:dyDescent="0.25">
      <c r="B10" s="424" t="s">
        <v>803</v>
      </c>
      <c r="C10" s="449" t="s">
        <v>804</v>
      </c>
      <c r="D10" s="487">
        <v>2012170010140</v>
      </c>
      <c r="E10" s="489" t="s">
        <v>805</v>
      </c>
      <c r="F10" s="489" t="s">
        <v>806</v>
      </c>
      <c r="G10" s="255" t="s">
        <v>807</v>
      </c>
      <c r="H10" s="253" t="s">
        <v>808</v>
      </c>
      <c r="I10" s="255">
        <v>20</v>
      </c>
      <c r="J10" s="255">
        <v>3</v>
      </c>
      <c r="K10" s="255">
        <v>11</v>
      </c>
      <c r="L10" s="255">
        <v>23</v>
      </c>
      <c r="M10" s="255">
        <v>11</v>
      </c>
      <c r="N10" s="255">
        <v>140</v>
      </c>
      <c r="O10" s="255">
        <v>4</v>
      </c>
      <c r="P10" s="534">
        <v>500000000</v>
      </c>
      <c r="Q10" s="407">
        <f>SUM(P10:P14)</f>
        <v>1000000000</v>
      </c>
      <c r="R10" s="464">
        <f>SUM(T10:T14)+SUM(W10:W14)+SUM(Z10:Z14)+SUM(AC10:AC14)</f>
        <v>1000000000</v>
      </c>
      <c r="S10" s="464">
        <f>V10:V20+Y10:Y20+AB10:AB20+AE10:AE20</f>
        <v>1353000000</v>
      </c>
      <c r="T10" s="506">
        <f>IF(K10=33,P10,IF(K10=83,P10,0))</f>
        <v>0</v>
      </c>
      <c r="U10" s="464">
        <f>SUM(T10:T14)</f>
        <v>0</v>
      </c>
      <c r="V10" s="464">
        <f>SUM(T10:T20)</f>
        <v>0</v>
      </c>
      <c r="W10" s="506">
        <f>IF(K10=22,P10,IF(K10=82,P10,0))</f>
        <v>0</v>
      </c>
      <c r="X10" s="464">
        <f>SUM(W10:W14)</f>
        <v>0</v>
      </c>
      <c r="Y10" s="464">
        <f>SUM(W10:W20)</f>
        <v>0</v>
      </c>
      <c r="Z10" s="506">
        <f>IF(K10=11,P10,IF(K10=81,P10,0))</f>
        <v>500000000</v>
      </c>
      <c r="AA10" s="464">
        <f>SUM(Z10:Z14)</f>
        <v>1000000000</v>
      </c>
      <c r="AB10" s="464">
        <f>SUM(Z10:Z20)</f>
        <v>1353000000</v>
      </c>
      <c r="AC10" s="506">
        <f>IF(K10=55,P10,IF(K10=85,P10,0))</f>
        <v>0</v>
      </c>
      <c r="AD10" s="464">
        <f>SUM(AC10:AC14)</f>
        <v>0</v>
      </c>
      <c r="AE10" s="496">
        <f>SUM(AC10:AC20)</f>
        <v>0</v>
      </c>
    </row>
    <row r="11" spans="2:31" ht="39.75" customHeight="1" x14ac:dyDescent="0.25">
      <c r="B11" s="425"/>
      <c r="C11" s="427"/>
      <c r="D11" s="429"/>
      <c r="E11" s="481"/>
      <c r="F11" s="481"/>
      <c r="G11" s="245" t="s">
        <v>809</v>
      </c>
      <c r="H11" s="254" t="s">
        <v>810</v>
      </c>
      <c r="I11" s="245">
        <v>20</v>
      </c>
      <c r="J11" s="245">
        <v>3</v>
      </c>
      <c r="K11" s="245">
        <v>11</v>
      </c>
      <c r="L11" s="245">
        <v>23</v>
      </c>
      <c r="M11" s="245">
        <v>11</v>
      </c>
      <c r="N11" s="245">
        <v>140</v>
      </c>
      <c r="O11" s="245">
        <v>4</v>
      </c>
      <c r="P11" s="533"/>
      <c r="Q11" s="408"/>
      <c r="R11" s="410"/>
      <c r="S11" s="410"/>
      <c r="T11" s="345"/>
      <c r="U11" s="410"/>
      <c r="V11" s="410"/>
      <c r="W11" s="345"/>
      <c r="X11" s="410"/>
      <c r="Y11" s="410"/>
      <c r="Z11" s="345"/>
      <c r="AA11" s="410"/>
      <c r="AB11" s="410"/>
      <c r="AC11" s="345"/>
      <c r="AD11" s="410"/>
      <c r="AE11" s="497"/>
    </row>
    <row r="12" spans="2:31" ht="27.75" customHeight="1" x14ac:dyDescent="0.25">
      <c r="B12" s="425"/>
      <c r="C12" s="427"/>
      <c r="D12" s="429"/>
      <c r="E12" s="481"/>
      <c r="F12" s="481"/>
      <c r="G12" s="245" t="s">
        <v>811</v>
      </c>
      <c r="H12" s="254" t="s">
        <v>812</v>
      </c>
      <c r="I12" s="245">
        <v>20</v>
      </c>
      <c r="J12" s="245">
        <v>3</v>
      </c>
      <c r="K12" s="245">
        <v>11</v>
      </c>
      <c r="L12" s="245">
        <v>23</v>
      </c>
      <c r="M12" s="245">
        <v>11</v>
      </c>
      <c r="N12" s="245">
        <v>140</v>
      </c>
      <c r="O12" s="245">
        <v>4</v>
      </c>
      <c r="P12" s="533"/>
      <c r="Q12" s="408"/>
      <c r="R12" s="410"/>
      <c r="S12" s="410"/>
      <c r="T12" s="345"/>
      <c r="U12" s="410"/>
      <c r="V12" s="410"/>
      <c r="W12" s="345"/>
      <c r="X12" s="410"/>
      <c r="Y12" s="410"/>
      <c r="Z12" s="345"/>
      <c r="AA12" s="410"/>
      <c r="AB12" s="410"/>
      <c r="AC12" s="345"/>
      <c r="AD12" s="410"/>
      <c r="AE12" s="497"/>
    </row>
    <row r="13" spans="2:31" ht="84" customHeight="1" x14ac:dyDescent="0.25">
      <c r="B13" s="425"/>
      <c r="C13" s="427"/>
      <c r="D13" s="429"/>
      <c r="E13" s="481"/>
      <c r="F13" s="481"/>
      <c r="G13" s="245" t="s">
        <v>813</v>
      </c>
      <c r="H13" s="254" t="s">
        <v>814</v>
      </c>
      <c r="I13" s="245">
        <v>20</v>
      </c>
      <c r="J13" s="245">
        <v>3</v>
      </c>
      <c r="K13" s="245">
        <v>11</v>
      </c>
      <c r="L13" s="245">
        <v>23</v>
      </c>
      <c r="M13" s="245">
        <v>11</v>
      </c>
      <c r="N13" s="245">
        <v>140</v>
      </c>
      <c r="O13" s="245">
        <v>4</v>
      </c>
      <c r="P13" s="533"/>
      <c r="Q13" s="408"/>
      <c r="R13" s="410"/>
      <c r="S13" s="410"/>
      <c r="T13" s="344"/>
      <c r="U13" s="410"/>
      <c r="V13" s="410"/>
      <c r="W13" s="344"/>
      <c r="X13" s="410"/>
      <c r="Y13" s="410"/>
      <c r="Z13" s="344"/>
      <c r="AA13" s="410"/>
      <c r="AB13" s="410"/>
      <c r="AC13" s="344"/>
      <c r="AD13" s="410"/>
      <c r="AE13" s="497"/>
    </row>
    <row r="14" spans="2:31" ht="96.75" customHeight="1" x14ac:dyDescent="0.25">
      <c r="B14" s="425"/>
      <c r="C14" s="427"/>
      <c r="D14" s="429"/>
      <c r="E14" s="481"/>
      <c r="F14" s="254" t="s">
        <v>815</v>
      </c>
      <c r="G14" s="245" t="s">
        <v>816</v>
      </c>
      <c r="H14" s="254" t="s">
        <v>817</v>
      </c>
      <c r="I14" s="245">
        <v>20</v>
      </c>
      <c r="J14" s="245">
        <v>3</v>
      </c>
      <c r="K14" s="245">
        <v>11</v>
      </c>
      <c r="L14" s="245">
        <v>23</v>
      </c>
      <c r="M14" s="245">
        <v>11</v>
      </c>
      <c r="N14" s="245">
        <v>140</v>
      </c>
      <c r="O14" s="245">
        <v>4</v>
      </c>
      <c r="P14" s="290">
        <v>500000000</v>
      </c>
      <c r="Q14" s="408"/>
      <c r="R14" s="411"/>
      <c r="S14" s="410"/>
      <c r="T14" s="43">
        <f t="shared" ref="T14:T20" si="0">IF(K14=33,P14,IF(K14=83,P14,0))</f>
        <v>0</v>
      </c>
      <c r="U14" s="411"/>
      <c r="V14" s="410"/>
      <c r="W14" s="43">
        <f t="shared" ref="W14:W20" si="1">IF(K14=22,P14,IF(K14=82,P14,0))</f>
        <v>0</v>
      </c>
      <c r="X14" s="411"/>
      <c r="Y14" s="410"/>
      <c r="Z14" s="43">
        <f t="shared" ref="Z14:Z20" si="2">IF(K14=11,P14,IF(K14=81,P14,0))</f>
        <v>500000000</v>
      </c>
      <c r="AA14" s="411"/>
      <c r="AB14" s="410"/>
      <c r="AC14" s="43">
        <f t="shared" ref="AC14:AC20" si="3">IF(K14=55,P14,IF(K14=85,P14,0))</f>
        <v>0</v>
      </c>
      <c r="AD14" s="411"/>
      <c r="AE14" s="497"/>
    </row>
    <row r="15" spans="2:31" ht="105" customHeight="1" x14ac:dyDescent="0.25">
      <c r="B15" s="425"/>
      <c r="C15" s="427" t="s">
        <v>818</v>
      </c>
      <c r="D15" s="429">
        <v>2012170010141</v>
      </c>
      <c r="E15" s="481" t="s">
        <v>819</v>
      </c>
      <c r="F15" s="481" t="s">
        <v>820</v>
      </c>
      <c r="G15" s="245" t="s">
        <v>821</v>
      </c>
      <c r="H15" s="254" t="s">
        <v>822</v>
      </c>
      <c r="I15" s="245">
        <v>20</v>
      </c>
      <c r="J15" s="245">
        <v>3</v>
      </c>
      <c r="K15" s="245">
        <v>11</v>
      </c>
      <c r="L15" s="245">
        <v>23</v>
      </c>
      <c r="M15" s="245">
        <v>12</v>
      </c>
      <c r="N15" s="245">
        <v>141</v>
      </c>
      <c r="O15" s="245">
        <v>4</v>
      </c>
      <c r="P15" s="290">
        <v>130000000</v>
      </c>
      <c r="Q15" s="408">
        <f>SUM(P15:P17)</f>
        <v>253000000</v>
      </c>
      <c r="R15" s="409">
        <f>SUM(T15:T17)+SUM(W15:W17)+SUM(Z15:Z17)+SUM(AC15:AC17)</f>
        <v>253000000</v>
      </c>
      <c r="S15" s="410"/>
      <c r="T15" s="43">
        <f t="shared" si="0"/>
        <v>0</v>
      </c>
      <c r="U15" s="409">
        <f>SUM(T15:T17)</f>
        <v>0</v>
      </c>
      <c r="V15" s="410"/>
      <c r="W15" s="43">
        <f t="shared" si="1"/>
        <v>0</v>
      </c>
      <c r="X15" s="409">
        <f>SUM(W15:W17)</f>
        <v>0</v>
      </c>
      <c r="Y15" s="410"/>
      <c r="Z15" s="43">
        <f t="shared" si="2"/>
        <v>130000000</v>
      </c>
      <c r="AA15" s="409">
        <f>SUM(Z15:Z17)</f>
        <v>253000000</v>
      </c>
      <c r="AB15" s="410"/>
      <c r="AC15" s="43">
        <f t="shared" si="3"/>
        <v>0</v>
      </c>
      <c r="AD15" s="409">
        <f>SUM(AC15:AC17)</f>
        <v>0</v>
      </c>
      <c r="AE15" s="497"/>
    </row>
    <row r="16" spans="2:31" ht="102.75" customHeight="1" x14ac:dyDescent="0.25">
      <c r="B16" s="425"/>
      <c r="C16" s="427"/>
      <c r="D16" s="429"/>
      <c r="E16" s="481"/>
      <c r="F16" s="481"/>
      <c r="G16" s="245" t="s">
        <v>823</v>
      </c>
      <c r="H16" s="254" t="s">
        <v>824</v>
      </c>
      <c r="I16" s="245">
        <v>20</v>
      </c>
      <c r="J16" s="245">
        <v>3</v>
      </c>
      <c r="K16" s="245">
        <v>11</v>
      </c>
      <c r="L16" s="245">
        <v>23</v>
      </c>
      <c r="M16" s="245">
        <v>12</v>
      </c>
      <c r="N16" s="245">
        <v>141</v>
      </c>
      <c r="O16" s="245">
        <v>4</v>
      </c>
      <c r="P16" s="533">
        <v>123000000</v>
      </c>
      <c r="Q16" s="408"/>
      <c r="R16" s="410"/>
      <c r="S16" s="410"/>
      <c r="T16" s="43">
        <f t="shared" si="0"/>
        <v>0</v>
      </c>
      <c r="U16" s="410"/>
      <c r="V16" s="410"/>
      <c r="W16" s="43">
        <f t="shared" si="1"/>
        <v>0</v>
      </c>
      <c r="X16" s="410"/>
      <c r="Y16" s="410"/>
      <c r="Z16" s="43">
        <f t="shared" si="2"/>
        <v>123000000</v>
      </c>
      <c r="AA16" s="410"/>
      <c r="AB16" s="410"/>
      <c r="AC16" s="43">
        <f t="shared" si="3"/>
        <v>0</v>
      </c>
      <c r="AD16" s="410"/>
      <c r="AE16" s="497"/>
    </row>
    <row r="17" spans="2:31" ht="59.25" customHeight="1" x14ac:dyDescent="0.25">
      <c r="B17" s="425"/>
      <c r="C17" s="427"/>
      <c r="D17" s="429"/>
      <c r="E17" s="481"/>
      <c r="F17" s="481"/>
      <c r="G17" s="245" t="s">
        <v>825</v>
      </c>
      <c r="H17" s="254" t="s">
        <v>826</v>
      </c>
      <c r="I17" s="245">
        <v>20</v>
      </c>
      <c r="J17" s="245">
        <v>3</v>
      </c>
      <c r="K17" s="245">
        <v>11</v>
      </c>
      <c r="L17" s="245">
        <v>23</v>
      </c>
      <c r="M17" s="245">
        <v>12</v>
      </c>
      <c r="N17" s="245">
        <v>141</v>
      </c>
      <c r="O17" s="245">
        <v>4</v>
      </c>
      <c r="P17" s="533"/>
      <c r="Q17" s="408"/>
      <c r="R17" s="411"/>
      <c r="S17" s="410"/>
      <c r="T17" s="43">
        <f t="shared" si="0"/>
        <v>0</v>
      </c>
      <c r="U17" s="411"/>
      <c r="V17" s="410"/>
      <c r="W17" s="43">
        <f t="shared" si="1"/>
        <v>0</v>
      </c>
      <c r="X17" s="411"/>
      <c r="Y17" s="410"/>
      <c r="Z17" s="43">
        <f t="shared" si="2"/>
        <v>0</v>
      </c>
      <c r="AA17" s="411"/>
      <c r="AB17" s="410"/>
      <c r="AC17" s="43">
        <f t="shared" si="3"/>
        <v>0</v>
      </c>
      <c r="AD17" s="411"/>
      <c r="AE17" s="497"/>
    </row>
    <row r="18" spans="2:31" ht="63" customHeight="1" x14ac:dyDescent="0.25">
      <c r="B18" s="425"/>
      <c r="C18" s="438" t="s">
        <v>827</v>
      </c>
      <c r="D18" s="477">
        <v>2012170010142</v>
      </c>
      <c r="E18" s="440" t="s">
        <v>828</v>
      </c>
      <c r="F18" s="254" t="s">
        <v>829</v>
      </c>
      <c r="G18" s="245" t="s">
        <v>816</v>
      </c>
      <c r="H18" s="254" t="s">
        <v>817</v>
      </c>
      <c r="I18" s="245">
        <v>20</v>
      </c>
      <c r="J18" s="245">
        <v>3</v>
      </c>
      <c r="K18" s="245">
        <v>11</v>
      </c>
      <c r="L18" s="245">
        <v>23</v>
      </c>
      <c r="M18" s="245">
        <v>13</v>
      </c>
      <c r="N18" s="245">
        <v>142</v>
      </c>
      <c r="O18" s="245">
        <v>4</v>
      </c>
      <c r="P18" s="290">
        <v>17000000</v>
      </c>
      <c r="Q18" s="409">
        <f>SUM(P18:P20)</f>
        <v>100000000</v>
      </c>
      <c r="R18" s="409">
        <f>SUM(T18:T20)+SUM(W18:W20)+SUM(Z18:Z20)+SUM(AC18:AC20)</f>
        <v>100000000</v>
      </c>
      <c r="S18" s="410"/>
      <c r="T18" s="43">
        <f t="shared" si="0"/>
        <v>0</v>
      </c>
      <c r="U18" s="409">
        <f>SUM(T18:T20)</f>
        <v>0</v>
      </c>
      <c r="V18" s="410"/>
      <c r="W18" s="43">
        <f t="shared" si="1"/>
        <v>0</v>
      </c>
      <c r="X18" s="409">
        <f>SUM(W18:W20)</f>
        <v>0</v>
      </c>
      <c r="Y18" s="410"/>
      <c r="Z18" s="43">
        <f t="shared" si="2"/>
        <v>17000000</v>
      </c>
      <c r="AA18" s="409">
        <f>SUM(Z18:Z20)</f>
        <v>100000000</v>
      </c>
      <c r="AB18" s="410"/>
      <c r="AC18" s="43">
        <f t="shared" si="3"/>
        <v>0</v>
      </c>
      <c r="AD18" s="409">
        <f>SUM(AC18:AC20)</f>
        <v>0</v>
      </c>
      <c r="AE18" s="497"/>
    </row>
    <row r="19" spans="2:31" ht="65.25" customHeight="1" x14ac:dyDescent="0.25">
      <c r="B19" s="425"/>
      <c r="C19" s="457"/>
      <c r="D19" s="451"/>
      <c r="E19" s="441"/>
      <c r="F19" s="254" t="s">
        <v>830</v>
      </c>
      <c r="G19" s="245" t="s">
        <v>831</v>
      </c>
      <c r="H19" s="254" t="s">
        <v>832</v>
      </c>
      <c r="I19" s="245">
        <v>20</v>
      </c>
      <c r="J19" s="245">
        <v>3</v>
      </c>
      <c r="K19" s="245">
        <v>11</v>
      </c>
      <c r="L19" s="245">
        <v>23</v>
      </c>
      <c r="M19" s="245">
        <v>13</v>
      </c>
      <c r="N19" s="245">
        <v>142</v>
      </c>
      <c r="O19" s="245">
        <v>4</v>
      </c>
      <c r="P19" s="290">
        <v>10000000</v>
      </c>
      <c r="Q19" s="410"/>
      <c r="R19" s="410"/>
      <c r="S19" s="410"/>
      <c r="T19" s="43">
        <f t="shared" si="0"/>
        <v>0</v>
      </c>
      <c r="U19" s="410"/>
      <c r="V19" s="410"/>
      <c r="W19" s="43">
        <f t="shared" si="1"/>
        <v>0</v>
      </c>
      <c r="X19" s="410"/>
      <c r="Y19" s="410"/>
      <c r="Z19" s="43">
        <f t="shared" si="2"/>
        <v>10000000</v>
      </c>
      <c r="AA19" s="410"/>
      <c r="AB19" s="410"/>
      <c r="AC19" s="43">
        <f t="shared" si="3"/>
        <v>0</v>
      </c>
      <c r="AD19" s="410"/>
      <c r="AE19" s="497"/>
    </row>
    <row r="20" spans="2:31" ht="75.75" customHeight="1" thickBot="1" x14ac:dyDescent="0.3">
      <c r="B20" s="426"/>
      <c r="C20" s="448"/>
      <c r="D20" s="452"/>
      <c r="E20" s="501"/>
      <c r="F20" s="42" t="s">
        <v>833</v>
      </c>
      <c r="G20" s="251" t="s">
        <v>831</v>
      </c>
      <c r="H20" s="42" t="s">
        <v>832</v>
      </c>
      <c r="I20" s="251">
        <v>20</v>
      </c>
      <c r="J20" s="251">
        <v>3</v>
      </c>
      <c r="K20" s="251">
        <v>11</v>
      </c>
      <c r="L20" s="251">
        <v>23</v>
      </c>
      <c r="M20" s="251">
        <v>13</v>
      </c>
      <c r="N20" s="251">
        <v>142</v>
      </c>
      <c r="O20" s="251">
        <v>4</v>
      </c>
      <c r="P20" s="106">
        <v>73000000</v>
      </c>
      <c r="Q20" s="419"/>
      <c r="R20" s="419"/>
      <c r="S20" s="419"/>
      <c r="T20" s="44">
        <f t="shared" si="0"/>
        <v>0</v>
      </c>
      <c r="U20" s="419"/>
      <c r="V20" s="419"/>
      <c r="W20" s="44">
        <f t="shared" si="1"/>
        <v>0</v>
      </c>
      <c r="X20" s="419"/>
      <c r="Y20" s="419"/>
      <c r="Z20" s="44">
        <f t="shared" si="2"/>
        <v>73000000</v>
      </c>
      <c r="AA20" s="419"/>
      <c r="AB20" s="419"/>
      <c r="AC20" s="44">
        <f t="shared" si="3"/>
        <v>0</v>
      </c>
      <c r="AD20" s="419"/>
      <c r="AE20" s="498"/>
    </row>
    <row r="21" spans="2:31" ht="35.25" customHeight="1" thickBot="1" x14ac:dyDescent="0.3">
      <c r="P21" s="127">
        <f>SUM(P10:P20)</f>
        <v>1353000000</v>
      </c>
      <c r="Q21" s="105">
        <f>SUM(Q10:Q18)</f>
        <v>1353000000</v>
      </c>
      <c r="R21" s="93">
        <f>SUM(R10:R20)</f>
        <v>1353000000</v>
      </c>
      <c r="S21" s="139">
        <f>SUM(S10:S18)</f>
        <v>1353000000</v>
      </c>
      <c r="T21" s="104">
        <f t="shared" ref="T21:AE21" si="4">SUM(T10:T20)</f>
        <v>0</v>
      </c>
      <c r="U21" s="104">
        <f t="shared" si="4"/>
        <v>0</v>
      </c>
      <c r="V21" s="22">
        <f t="shared" si="4"/>
        <v>0</v>
      </c>
      <c r="W21" s="103">
        <f t="shared" si="4"/>
        <v>0</v>
      </c>
      <c r="X21" s="103">
        <f t="shared" si="4"/>
        <v>0</v>
      </c>
      <c r="Y21" s="23">
        <f t="shared" si="4"/>
        <v>0</v>
      </c>
      <c r="Z21" s="103">
        <f t="shared" si="4"/>
        <v>1353000000</v>
      </c>
      <c r="AA21" s="103">
        <f t="shared" si="4"/>
        <v>1353000000</v>
      </c>
      <c r="AB21" s="23">
        <f t="shared" si="4"/>
        <v>1353000000</v>
      </c>
      <c r="AC21" s="23">
        <f t="shared" si="4"/>
        <v>0</v>
      </c>
      <c r="AD21" s="152">
        <f t="shared" si="4"/>
        <v>0</v>
      </c>
      <c r="AE21" s="24">
        <f t="shared" si="4"/>
        <v>0</v>
      </c>
    </row>
  </sheetData>
  <mergeCells count="47">
    <mergeCell ref="AE10:AE20"/>
    <mergeCell ref="R10:R14"/>
    <mergeCell ref="R15:R17"/>
    <mergeCell ref="R18:R20"/>
    <mergeCell ref="Z10:Z13"/>
    <mergeCell ref="AC10:AC13"/>
    <mergeCell ref="U18:U20"/>
    <mergeCell ref="X10:X14"/>
    <mergeCell ref="X15:X17"/>
    <mergeCell ref="X18:X20"/>
    <mergeCell ref="S10:S20"/>
    <mergeCell ref="V10:V20"/>
    <mergeCell ref="Y10:Y20"/>
    <mergeCell ref="T10:T13"/>
    <mergeCell ref="W10:W13"/>
    <mergeCell ref="U10:U14"/>
    <mergeCell ref="E18:E20"/>
    <mergeCell ref="Q18:Q20"/>
    <mergeCell ref="P10:P13"/>
    <mergeCell ref="Q10:Q14"/>
    <mergeCell ref="F15:F17"/>
    <mergeCell ref="E15:E17"/>
    <mergeCell ref="F10:F13"/>
    <mergeCell ref="E10:E14"/>
    <mergeCell ref="U15:U17"/>
    <mergeCell ref="C10:C14"/>
    <mergeCell ref="B1:J1"/>
    <mergeCell ref="B2:J2"/>
    <mergeCell ref="B3:J3"/>
    <mergeCell ref="C5:J5"/>
    <mergeCell ref="B6:B7"/>
    <mergeCell ref="C6:J7"/>
    <mergeCell ref="D10:D14"/>
    <mergeCell ref="D15:D17"/>
    <mergeCell ref="C15:C17"/>
    <mergeCell ref="P16:P17"/>
    <mergeCell ref="Q15:Q17"/>
    <mergeCell ref="B10:B20"/>
    <mergeCell ref="C18:C20"/>
    <mergeCell ref="D18:D20"/>
    <mergeCell ref="AA10:AA14"/>
    <mergeCell ref="AA15:AA17"/>
    <mergeCell ref="AA18:AA20"/>
    <mergeCell ref="AD10:AD14"/>
    <mergeCell ref="AD15:AD17"/>
    <mergeCell ref="AD18:AD20"/>
    <mergeCell ref="AB10:AB20"/>
  </mergeCells>
  <pageMargins left="1.3779527559055118" right="0.11811023622047245" top="0.74803149606299213" bottom="0.74803149606299213" header="0.31496062992125984" footer="0.31496062992125984"/>
  <pageSetup paperSize="5"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E13"/>
  <sheetViews>
    <sheetView showGridLines="0" zoomScale="55" zoomScaleNormal="55" workbookViewId="0">
      <selection activeCell="B9" sqref="B9:AE9"/>
    </sheetView>
  </sheetViews>
  <sheetFormatPr baseColWidth="10" defaultColWidth="11.42578125" defaultRowHeight="15.75" x14ac:dyDescent="0.25"/>
  <cols>
    <col min="1" max="1" width="11.42578125" style="5"/>
    <col min="2" max="2" width="26.7109375" style="5" customWidth="1"/>
    <col min="3" max="3" width="34.28515625" style="5" customWidth="1"/>
    <col min="4" max="4" width="18.28515625" style="5" customWidth="1"/>
    <col min="5" max="5" width="54" style="5" customWidth="1"/>
    <col min="6" max="6" width="27.42578125" style="5" customWidth="1"/>
    <col min="7" max="7" width="19.7109375" style="129" customWidth="1"/>
    <col min="8" max="8" width="44.28515625" style="5" customWidth="1"/>
    <col min="9" max="9" width="5.28515625" style="5" customWidth="1"/>
    <col min="10" max="15" width="5.85546875" style="5" customWidth="1"/>
    <col min="16" max="16" width="24.5703125" style="118" customWidth="1"/>
    <col min="17" max="17" width="22.42578125" style="5" customWidth="1"/>
    <col min="18" max="19" width="25.85546875" style="5" customWidth="1"/>
    <col min="20" max="21" width="17.85546875" style="5" customWidth="1"/>
    <col min="22" max="22" width="20.28515625" style="5" customWidth="1"/>
    <col min="23" max="23" width="16.7109375" style="5" bestFit="1" customWidth="1"/>
    <col min="24" max="24" width="16.7109375" style="5" customWidth="1"/>
    <col min="25" max="25" width="19.42578125" style="5" bestFit="1" customWidth="1"/>
    <col min="26" max="26" width="17.85546875" style="5" bestFit="1" customWidth="1"/>
    <col min="27" max="27" width="17.85546875" style="5" customWidth="1"/>
    <col min="28" max="28" width="22.42578125" style="5" bestFit="1" customWidth="1"/>
    <col min="29" max="30" width="16.140625" style="5" customWidth="1"/>
    <col min="31" max="31" width="21.7109375" style="5"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834</v>
      </c>
      <c r="D5" s="450"/>
      <c r="E5" s="450"/>
      <c r="F5" s="450"/>
      <c r="G5" s="450"/>
      <c r="H5" s="450"/>
      <c r="I5" s="450"/>
      <c r="J5" s="450"/>
    </row>
    <row r="6" spans="2:31" x14ac:dyDescent="0.25">
      <c r="B6" s="504" t="s">
        <v>835</v>
      </c>
      <c r="C6" s="355" t="s">
        <v>836</v>
      </c>
      <c r="D6" s="355"/>
      <c r="E6" s="355"/>
      <c r="F6" s="355"/>
      <c r="G6" s="355"/>
      <c r="H6" s="355"/>
      <c r="I6" s="355"/>
      <c r="J6" s="355"/>
    </row>
    <row r="7" spans="2:31" x14ac:dyDescent="0.25">
      <c r="B7" s="504"/>
      <c r="C7" s="355"/>
      <c r="D7" s="355"/>
      <c r="E7" s="355"/>
      <c r="F7" s="355"/>
      <c r="G7" s="355"/>
      <c r="H7" s="355"/>
      <c r="I7" s="355"/>
      <c r="J7" s="355"/>
    </row>
    <row r="8" spans="2:31" ht="16.5" thickBot="1" x14ac:dyDescent="0.3">
      <c r="D8" s="15"/>
      <c r="E8" s="15"/>
      <c r="F8" s="15"/>
      <c r="G8" s="134"/>
      <c r="H8" s="15"/>
    </row>
    <row r="9" spans="2:31" ht="57" customHeight="1" thickBot="1" x14ac:dyDescent="0.3">
      <c r="B9" s="11" t="s">
        <v>66</v>
      </c>
      <c r="C9" s="25" t="s">
        <v>67</v>
      </c>
      <c r="D9" s="26" t="s">
        <v>68</v>
      </c>
      <c r="E9" s="26" t="s">
        <v>69</v>
      </c>
      <c r="F9" s="92" t="s">
        <v>70</v>
      </c>
      <c r="G9" s="92" t="s">
        <v>71</v>
      </c>
      <c r="H9" s="92" t="s">
        <v>72</v>
      </c>
      <c r="I9" s="92" t="s">
        <v>73</v>
      </c>
      <c r="J9" s="92" t="s">
        <v>74</v>
      </c>
      <c r="K9" s="92" t="s">
        <v>75</v>
      </c>
      <c r="L9" s="92" t="s">
        <v>76</v>
      </c>
      <c r="M9" s="92" t="s">
        <v>77</v>
      </c>
      <c r="N9" s="92" t="s">
        <v>78</v>
      </c>
      <c r="O9" s="92" t="s">
        <v>79</v>
      </c>
      <c r="P9" s="128" t="s">
        <v>80</v>
      </c>
      <c r="Q9" s="92" t="s">
        <v>81</v>
      </c>
      <c r="R9" s="27" t="s">
        <v>82</v>
      </c>
      <c r="S9" s="27" t="s">
        <v>83</v>
      </c>
      <c r="T9" s="96" t="s">
        <v>12</v>
      </c>
      <c r="U9" s="12" t="s">
        <v>84</v>
      </c>
      <c r="V9" s="12" t="s">
        <v>85</v>
      </c>
      <c r="W9" s="97" t="s">
        <v>13</v>
      </c>
      <c r="X9" s="13" t="s">
        <v>86</v>
      </c>
      <c r="Y9" s="13" t="s">
        <v>87</v>
      </c>
      <c r="Z9" s="97" t="s">
        <v>88</v>
      </c>
      <c r="AA9" s="13" t="s">
        <v>89</v>
      </c>
      <c r="AB9" s="13" t="s">
        <v>90</v>
      </c>
      <c r="AC9" s="97" t="s">
        <v>91</v>
      </c>
      <c r="AD9" s="188" t="s">
        <v>92</v>
      </c>
      <c r="AE9" s="14" t="s">
        <v>93</v>
      </c>
    </row>
    <row r="10" spans="2:31" ht="71.25" customHeight="1" x14ac:dyDescent="0.25">
      <c r="B10" s="535" t="s">
        <v>837</v>
      </c>
      <c r="C10" s="320" t="s">
        <v>838</v>
      </c>
      <c r="D10" s="311">
        <v>2012170010134</v>
      </c>
      <c r="E10" s="320" t="s">
        <v>839</v>
      </c>
      <c r="F10" s="187"/>
      <c r="G10" s="305"/>
      <c r="H10" s="297"/>
      <c r="I10" s="305">
        <v>26</v>
      </c>
      <c r="J10" s="305">
        <v>3</v>
      </c>
      <c r="K10" s="305">
        <v>11</v>
      </c>
      <c r="L10" s="305">
        <v>31</v>
      </c>
      <c r="M10" s="305">
        <v>11</v>
      </c>
      <c r="N10" s="305">
        <v>134</v>
      </c>
      <c r="O10" s="305"/>
      <c r="P10" s="120">
        <v>200000000</v>
      </c>
      <c r="Q10" s="244">
        <f>T10+W10+Z10+AC10</f>
        <v>200000000</v>
      </c>
      <c r="R10" s="244">
        <f>T10+W10+Z10+AC10</f>
        <v>200000000</v>
      </c>
      <c r="S10" s="410">
        <f>V10+Y10+AB10+AE10</f>
        <v>1200000000</v>
      </c>
      <c r="T10" s="191">
        <f>IF(K10=33,P10,IF(K10=83,P10,0))</f>
        <v>0</v>
      </c>
      <c r="U10" s="244">
        <f>SUM(T10)</f>
        <v>0</v>
      </c>
      <c r="V10" s="410">
        <f>SUM(T10:T12)</f>
        <v>0</v>
      </c>
      <c r="W10" s="191">
        <f>IF(K10=22,P10,IF(K10=82,P10,0))</f>
        <v>0</v>
      </c>
      <c r="X10" s="244">
        <f>SUM(W10)</f>
        <v>0</v>
      </c>
      <c r="Y10" s="410">
        <f>SUM(W10:W12)</f>
        <v>0</v>
      </c>
      <c r="Z10" s="191">
        <f>IF(K10=11,P10,IF(K10=81,P10,0))</f>
        <v>200000000</v>
      </c>
      <c r="AA10" s="244">
        <f>SUM(Z10)</f>
        <v>200000000</v>
      </c>
      <c r="AB10" s="410">
        <f>SUM(Z10:Z12)</f>
        <v>1200000000</v>
      </c>
      <c r="AC10" s="191">
        <f>IF(K10=55,P10,IF(K10=85,P10,0))</f>
        <v>0</v>
      </c>
      <c r="AD10" s="244">
        <f>SUM(AC10)</f>
        <v>0</v>
      </c>
      <c r="AE10" s="497">
        <f>SUM(AC10:AC12)</f>
        <v>0</v>
      </c>
    </row>
    <row r="11" spans="2:31" ht="71.25" customHeight="1" x14ac:dyDescent="0.25">
      <c r="B11" s="536"/>
      <c r="C11" s="292" t="s">
        <v>840</v>
      </c>
      <c r="D11" s="293">
        <v>2012170010134</v>
      </c>
      <c r="E11" s="292" t="s">
        <v>839</v>
      </c>
      <c r="F11" s="292" t="s">
        <v>841</v>
      </c>
      <c r="G11" s="126" t="s">
        <v>842</v>
      </c>
      <c r="H11" s="292" t="s">
        <v>843</v>
      </c>
      <c r="I11" s="126">
        <v>26</v>
      </c>
      <c r="J11" s="126">
        <v>3</v>
      </c>
      <c r="K11" s="126">
        <v>11</v>
      </c>
      <c r="L11" s="126">
        <v>31</v>
      </c>
      <c r="M11" s="126">
        <v>12</v>
      </c>
      <c r="N11" s="126">
        <v>134</v>
      </c>
      <c r="O11" s="126">
        <v>6</v>
      </c>
      <c r="P11" s="121">
        <v>950000000</v>
      </c>
      <c r="Q11" s="238">
        <f>P11</f>
        <v>950000000</v>
      </c>
      <c r="R11" s="238">
        <f>T11+W11+Z11+AC11</f>
        <v>950000000</v>
      </c>
      <c r="S11" s="410"/>
      <c r="T11" s="43">
        <f>IF(K11=33,P11,IF(K11=83,P11,0))</f>
        <v>0</v>
      </c>
      <c r="U11" s="238">
        <v>0</v>
      </c>
      <c r="V11" s="410"/>
      <c r="W11" s="43">
        <f>IF(K11=22,P11,IF(K11=82,P11,0))</f>
        <v>0</v>
      </c>
      <c r="X11" s="238">
        <v>0</v>
      </c>
      <c r="Y11" s="410"/>
      <c r="Z11" s="43">
        <f>IF(K11=11,P11,IF(K11=81,P11,0))</f>
        <v>950000000</v>
      </c>
      <c r="AA11" s="238">
        <v>0</v>
      </c>
      <c r="AB11" s="410"/>
      <c r="AC11" s="43">
        <f>IF(K11=55,P11,IF(K11=85,P11,0))</f>
        <v>0</v>
      </c>
      <c r="AD11" s="238">
        <v>0</v>
      </c>
      <c r="AE11" s="497"/>
    </row>
    <row r="12" spans="2:31" ht="71.25" customHeight="1" thickBot="1" x14ac:dyDescent="0.3">
      <c r="B12" s="537"/>
      <c r="C12" s="296" t="s">
        <v>844</v>
      </c>
      <c r="D12" s="298">
        <v>2012170010134</v>
      </c>
      <c r="E12" s="296" t="s">
        <v>839</v>
      </c>
      <c r="F12" s="296" t="s">
        <v>845</v>
      </c>
      <c r="G12" s="125" t="s">
        <v>846</v>
      </c>
      <c r="H12" s="296" t="s">
        <v>847</v>
      </c>
      <c r="I12" s="125">
        <v>26</v>
      </c>
      <c r="J12" s="125">
        <v>3</v>
      </c>
      <c r="K12" s="125">
        <v>11</v>
      </c>
      <c r="L12" s="125">
        <v>31</v>
      </c>
      <c r="M12" s="125">
        <v>13</v>
      </c>
      <c r="N12" s="125">
        <v>134</v>
      </c>
      <c r="O12" s="125">
        <v>5</v>
      </c>
      <c r="P12" s="122">
        <v>50000000</v>
      </c>
      <c r="Q12" s="243">
        <f>P12</f>
        <v>50000000</v>
      </c>
      <c r="R12" s="243">
        <f>T12+W12+Z12+AC12</f>
        <v>50000000</v>
      </c>
      <c r="S12" s="410"/>
      <c r="T12" s="190">
        <f>IF(K12=33,P12,IF(K12=83,P12,0))</f>
        <v>0</v>
      </c>
      <c r="U12" s="243">
        <v>0</v>
      </c>
      <c r="V12" s="410"/>
      <c r="W12" s="190">
        <f>IF(K12=22,P12,IF(K12=82,P12,0))</f>
        <v>0</v>
      </c>
      <c r="X12" s="243">
        <v>0</v>
      </c>
      <c r="Y12" s="410"/>
      <c r="Z12" s="190">
        <f>IF(K12=11,P12,IF(K12=81,P12,0))</f>
        <v>50000000</v>
      </c>
      <c r="AA12" s="243">
        <v>0</v>
      </c>
      <c r="AB12" s="410"/>
      <c r="AC12" s="190">
        <f>IF(K12=55,P12,IF(K12=85,P12,0))</f>
        <v>0</v>
      </c>
      <c r="AD12" s="243">
        <v>0</v>
      </c>
      <c r="AE12" s="497"/>
    </row>
    <row r="13" spans="2:31" ht="35.25" customHeight="1" thickBot="1" x14ac:dyDescent="0.3">
      <c r="P13" s="117">
        <f>SUM(P10:P12)</f>
        <v>1200000000</v>
      </c>
      <c r="Q13" s="98">
        <f>SUM(Q10:Q12)</f>
        <v>1200000000</v>
      </c>
      <c r="R13" s="27">
        <f>SUM(R10:R12)</f>
        <v>1200000000</v>
      </c>
      <c r="S13" s="27">
        <f>SUM(S10:S12)</f>
        <v>1200000000</v>
      </c>
      <c r="T13" s="96">
        <f>SUM(T10:T12)</f>
        <v>0</v>
      </c>
      <c r="U13" s="96">
        <f t="shared" ref="U13:AD13" si="0">SUM(U10:U12)</f>
        <v>0</v>
      </c>
      <c r="V13" s="12">
        <f t="shared" si="0"/>
        <v>0</v>
      </c>
      <c r="W13" s="97">
        <f t="shared" si="0"/>
        <v>0</v>
      </c>
      <c r="X13" s="97">
        <f t="shared" si="0"/>
        <v>0</v>
      </c>
      <c r="Y13" s="13">
        <f t="shared" si="0"/>
        <v>0</v>
      </c>
      <c r="Z13" s="97">
        <f t="shared" si="0"/>
        <v>1200000000</v>
      </c>
      <c r="AA13" s="97">
        <f t="shared" si="0"/>
        <v>200000000</v>
      </c>
      <c r="AB13" s="13">
        <f t="shared" si="0"/>
        <v>1200000000</v>
      </c>
      <c r="AC13" s="97">
        <f t="shared" si="0"/>
        <v>0</v>
      </c>
      <c r="AD13" s="99">
        <f t="shared" si="0"/>
        <v>0</v>
      </c>
      <c r="AE13" s="14">
        <f>SUM(AE10:AE12)</f>
        <v>0</v>
      </c>
    </row>
  </sheetData>
  <mergeCells count="12">
    <mergeCell ref="AE10:AE12"/>
    <mergeCell ref="AB10:AB12"/>
    <mergeCell ref="Y10:Y12"/>
    <mergeCell ref="V10:V12"/>
    <mergeCell ref="S10:S12"/>
    <mergeCell ref="B6:B7"/>
    <mergeCell ref="C6:J7"/>
    <mergeCell ref="B10:B12"/>
    <mergeCell ref="B1:J1"/>
    <mergeCell ref="B2:J2"/>
    <mergeCell ref="B3:J3"/>
    <mergeCell ref="C5:J5"/>
  </mergeCells>
  <pageMargins left="1.3779527559055118" right="0.11811023622047245" top="0.74803149606299213" bottom="0.74803149606299213" header="0.31496062992125984" footer="0.31496062992125984"/>
  <pageSetup paperSize="5"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E22"/>
  <sheetViews>
    <sheetView showGridLines="0" zoomScale="55" zoomScaleNormal="55" workbookViewId="0">
      <selection activeCell="V22" sqref="V22"/>
    </sheetView>
  </sheetViews>
  <sheetFormatPr baseColWidth="10" defaultColWidth="11.42578125" defaultRowHeight="15.75" x14ac:dyDescent="0.25"/>
  <cols>
    <col min="1" max="1" width="11.42578125" style="5"/>
    <col min="2" max="2" width="29.85546875" style="5" customWidth="1"/>
    <col min="3" max="3" width="41.85546875" style="5" customWidth="1"/>
    <col min="4" max="4" width="18.28515625" style="5" customWidth="1"/>
    <col min="5" max="5" width="52.140625" style="5" customWidth="1"/>
    <col min="6" max="6" width="43.5703125" style="5" customWidth="1"/>
    <col min="7" max="7" width="17.5703125" style="129" customWidth="1"/>
    <col min="8" max="8" width="34.7109375" style="5" customWidth="1"/>
    <col min="9" max="9" width="5.28515625" style="129" customWidth="1"/>
    <col min="10" max="15" width="5.85546875" style="129" customWidth="1"/>
    <col min="16" max="16" width="27.28515625" style="118" customWidth="1"/>
    <col min="17" max="17" width="24" style="5" customWidth="1"/>
    <col min="18" max="18" width="27.5703125" style="5" customWidth="1"/>
    <col min="19" max="19" width="23" style="5" customWidth="1"/>
    <col min="20" max="20" width="18.28515625" style="5" bestFit="1" customWidth="1"/>
    <col min="21" max="21" width="18.28515625" style="5" customWidth="1"/>
    <col min="22" max="22" width="24.7109375" style="5" customWidth="1"/>
    <col min="23" max="24" width="19" style="5" customWidth="1"/>
    <col min="25" max="25" width="19.42578125" style="5" bestFit="1" customWidth="1"/>
    <col min="26" max="26" width="18.28515625" style="5" bestFit="1" customWidth="1"/>
    <col min="27" max="27" width="18.28515625" style="5" customWidth="1"/>
    <col min="28" max="28" width="23" style="5" bestFit="1" customWidth="1"/>
    <col min="29" max="29" width="13.42578125" style="5" bestFit="1" customWidth="1"/>
    <col min="30" max="30" width="13.42578125" style="5" customWidth="1"/>
    <col min="31" max="31" width="19.85546875" style="5" bestFit="1"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834</v>
      </c>
      <c r="D5" s="450"/>
      <c r="E5" s="450"/>
      <c r="F5" s="450"/>
      <c r="G5" s="450"/>
      <c r="H5" s="450"/>
      <c r="I5" s="450"/>
      <c r="J5" s="450"/>
    </row>
    <row r="6" spans="2:31" x14ac:dyDescent="0.25">
      <c r="B6" s="504" t="s">
        <v>848</v>
      </c>
      <c r="C6" s="355" t="s">
        <v>849</v>
      </c>
      <c r="D6" s="355"/>
      <c r="E6" s="355"/>
      <c r="F6" s="355"/>
      <c r="G6" s="355"/>
      <c r="H6" s="355"/>
      <c r="I6" s="355"/>
      <c r="J6" s="355"/>
    </row>
    <row r="7" spans="2:31" x14ac:dyDescent="0.25">
      <c r="B7" s="504"/>
      <c r="C7" s="355"/>
      <c r="D7" s="355"/>
      <c r="E7" s="355"/>
      <c r="F7" s="355"/>
      <c r="G7" s="355"/>
      <c r="H7" s="355"/>
      <c r="I7" s="355"/>
      <c r="J7" s="355"/>
    </row>
    <row r="8" spans="2:31" ht="16.5" thickBot="1" x14ac:dyDescent="0.3">
      <c r="D8" s="15"/>
      <c r="E8" s="15"/>
      <c r="F8" s="15"/>
      <c r="G8" s="134"/>
      <c r="H8" s="15"/>
    </row>
    <row r="9" spans="2:31" ht="66" customHeight="1" thickBot="1" x14ac:dyDescent="0.3">
      <c r="B9" s="197" t="s">
        <v>66</v>
      </c>
      <c r="C9" s="30" t="s">
        <v>67</v>
      </c>
      <c r="D9" s="31" t="s">
        <v>68</v>
      </c>
      <c r="E9" s="31" t="s">
        <v>69</v>
      </c>
      <c r="F9" s="89" t="s">
        <v>70</v>
      </c>
      <c r="G9" s="89" t="s">
        <v>71</v>
      </c>
      <c r="H9" s="89" t="s">
        <v>72</v>
      </c>
      <c r="I9" s="89" t="s">
        <v>73</v>
      </c>
      <c r="J9" s="89" t="s">
        <v>74</v>
      </c>
      <c r="K9" s="89" t="s">
        <v>75</v>
      </c>
      <c r="L9" s="89" t="s">
        <v>76</v>
      </c>
      <c r="M9" s="89" t="s">
        <v>77</v>
      </c>
      <c r="N9" s="89" t="s">
        <v>78</v>
      </c>
      <c r="O9" s="89" t="s">
        <v>79</v>
      </c>
      <c r="P9" s="116" t="s">
        <v>80</v>
      </c>
      <c r="Q9" s="89" t="s">
        <v>81</v>
      </c>
      <c r="R9" s="32" t="s">
        <v>82</v>
      </c>
      <c r="S9" s="32" t="s">
        <v>83</v>
      </c>
      <c r="T9" s="95" t="s">
        <v>12</v>
      </c>
      <c r="U9" s="19" t="s">
        <v>84</v>
      </c>
      <c r="V9" s="19" t="s">
        <v>85</v>
      </c>
      <c r="W9" s="94" t="s">
        <v>13</v>
      </c>
      <c r="X9" s="20" t="s">
        <v>86</v>
      </c>
      <c r="Y9" s="20" t="s">
        <v>87</v>
      </c>
      <c r="Z9" s="94" t="s">
        <v>88</v>
      </c>
      <c r="AA9" s="20" t="s">
        <v>89</v>
      </c>
      <c r="AB9" s="20" t="s">
        <v>90</v>
      </c>
      <c r="AC9" s="94" t="s">
        <v>91</v>
      </c>
      <c r="AD9" s="161" t="s">
        <v>92</v>
      </c>
      <c r="AE9" s="21" t="s">
        <v>93</v>
      </c>
    </row>
    <row r="10" spans="2:31" ht="71.25" customHeight="1" x14ac:dyDescent="0.25">
      <c r="B10" s="561" t="s">
        <v>850</v>
      </c>
      <c r="C10" s="563" t="s">
        <v>851</v>
      </c>
      <c r="D10" s="557">
        <v>2012170010009</v>
      </c>
      <c r="E10" s="555" t="s">
        <v>852</v>
      </c>
      <c r="F10" s="555" t="s">
        <v>853</v>
      </c>
      <c r="G10" s="557" t="s">
        <v>854</v>
      </c>
      <c r="H10" s="559" t="s">
        <v>855</v>
      </c>
      <c r="I10" s="317">
        <v>26</v>
      </c>
      <c r="J10" s="317">
        <v>3</v>
      </c>
      <c r="K10" s="317">
        <v>22</v>
      </c>
      <c r="L10" s="317">
        <v>32</v>
      </c>
      <c r="M10" s="317">
        <v>11</v>
      </c>
      <c r="N10" s="317">
        <v>9</v>
      </c>
      <c r="O10" s="317">
        <v>2</v>
      </c>
      <c r="P10" s="119">
        <v>66063000</v>
      </c>
      <c r="Q10" s="540">
        <f>SUM(P10:P11)</f>
        <v>81063000</v>
      </c>
      <c r="R10" s="540">
        <f>SUM(T10:T11)+SUM(W10:W11)+SUM(Z10:Z11)+SUM(AC10:AC11)</f>
        <v>81063000</v>
      </c>
      <c r="S10" s="554">
        <f>V10+Y10+AB10+AE10</f>
        <v>7908251372</v>
      </c>
      <c r="T10" s="36">
        <f>IF(K10=33,P10,IF(K10=83,P10,0))</f>
        <v>0</v>
      </c>
      <c r="U10" s="540">
        <f>SUM(T10:T11)</f>
        <v>0</v>
      </c>
      <c r="V10" s="554">
        <f>SUM(T10:T21)</f>
        <v>6075188372</v>
      </c>
      <c r="W10" s="36">
        <f>IF(K10=22,P10,IF(K10=82,P10,0))</f>
        <v>66063000</v>
      </c>
      <c r="X10" s="538">
        <f>SUM(W10:W11)</f>
        <v>81063000</v>
      </c>
      <c r="Y10" s="554">
        <f>SUM(W10:W21)</f>
        <v>81063000</v>
      </c>
      <c r="Z10" s="36">
        <f>IF(K10=11,P10,IF(K10=81,P10,0))</f>
        <v>0</v>
      </c>
      <c r="AA10" s="540">
        <f>SUM(Z10:Z11)</f>
        <v>0</v>
      </c>
      <c r="AB10" s="554">
        <f>SUM(Z10:Z21)</f>
        <v>1752000000</v>
      </c>
      <c r="AC10" s="36">
        <f>IF(K10=55,P10,IF(K10=85,P10,0))</f>
        <v>0</v>
      </c>
      <c r="AD10" s="540">
        <f>SUM(AC10:AC11)</f>
        <v>0</v>
      </c>
      <c r="AE10" s="550">
        <f>SUM(AC10:AC21)</f>
        <v>0</v>
      </c>
    </row>
    <row r="11" spans="2:31" ht="71.25" customHeight="1" x14ac:dyDescent="0.25">
      <c r="B11" s="535"/>
      <c r="C11" s="545"/>
      <c r="D11" s="558"/>
      <c r="E11" s="556"/>
      <c r="F11" s="556"/>
      <c r="G11" s="558"/>
      <c r="H11" s="560"/>
      <c r="I11" s="295">
        <v>26</v>
      </c>
      <c r="J11" s="295">
        <v>3</v>
      </c>
      <c r="K11" s="295">
        <v>82</v>
      </c>
      <c r="L11" s="295">
        <v>32</v>
      </c>
      <c r="M11" s="295">
        <v>11</v>
      </c>
      <c r="N11" s="295">
        <v>9</v>
      </c>
      <c r="O11" s="295">
        <v>2</v>
      </c>
      <c r="P11" s="120">
        <v>15000000</v>
      </c>
      <c r="Q11" s="541"/>
      <c r="R11" s="541"/>
      <c r="S11" s="541"/>
      <c r="T11" s="3">
        <f t="shared" ref="T11:T21" si="0">IF(K11=33,P11,IF(K11=83,P11,0))</f>
        <v>0</v>
      </c>
      <c r="U11" s="541"/>
      <c r="V11" s="541"/>
      <c r="W11" s="3">
        <f t="shared" ref="W11:W21" si="1">IF(K11=22,P11,IF(K11=82,P11,0))</f>
        <v>15000000</v>
      </c>
      <c r="X11" s="539"/>
      <c r="Y11" s="541"/>
      <c r="Z11" s="3">
        <f t="shared" ref="Z11:Z21" si="2">IF(K11=11,P11,IF(K11=81,P11,0))</f>
        <v>0</v>
      </c>
      <c r="AA11" s="541"/>
      <c r="AB11" s="541"/>
      <c r="AC11" s="3">
        <f t="shared" ref="AC11:AC21" si="3">IF(K11=55,P11,IF(K11=85,P11,0))</f>
        <v>0</v>
      </c>
      <c r="AD11" s="541"/>
      <c r="AE11" s="551"/>
    </row>
    <row r="12" spans="2:31" ht="71.25" customHeight="1" x14ac:dyDescent="0.25">
      <c r="B12" s="536"/>
      <c r="C12" s="292" t="s">
        <v>856</v>
      </c>
      <c r="D12" s="293">
        <v>2012170010009</v>
      </c>
      <c r="E12" s="292" t="s">
        <v>852</v>
      </c>
      <c r="F12" s="292" t="s">
        <v>857</v>
      </c>
      <c r="G12" s="126" t="s">
        <v>858</v>
      </c>
      <c r="H12" s="292" t="s">
        <v>855</v>
      </c>
      <c r="I12" s="126">
        <v>26</v>
      </c>
      <c r="J12" s="126">
        <v>3</v>
      </c>
      <c r="K12" s="126">
        <v>33</v>
      </c>
      <c r="L12" s="126">
        <v>32</v>
      </c>
      <c r="M12" s="126">
        <v>12</v>
      </c>
      <c r="N12" s="126">
        <v>9</v>
      </c>
      <c r="O12" s="126">
        <v>80</v>
      </c>
      <c r="P12" s="121">
        <v>4031322006</v>
      </c>
      <c r="Q12" s="301">
        <f>SUM(P12:P12)</f>
        <v>4031322006</v>
      </c>
      <c r="R12" s="301">
        <f>SUM(T12:T12)+SUM(W12:W12)+SUM(Z12:Z12)+SUM(AC12:AC12)</f>
        <v>4031322006</v>
      </c>
      <c r="S12" s="542"/>
      <c r="T12" s="2">
        <f t="shared" si="0"/>
        <v>4031322006</v>
      </c>
      <c r="U12" s="301">
        <f>SUM(T12:T12)</f>
        <v>4031322006</v>
      </c>
      <c r="V12" s="542"/>
      <c r="W12" s="2">
        <f t="shared" si="1"/>
        <v>0</v>
      </c>
      <c r="X12" s="319">
        <f>SUM(W12:W12)</f>
        <v>0</v>
      </c>
      <c r="Y12" s="542"/>
      <c r="Z12" s="2">
        <f t="shared" si="2"/>
        <v>0</v>
      </c>
      <c r="AA12" s="4">
        <f>SUM(Z12:Z12)</f>
        <v>0</v>
      </c>
      <c r="AB12" s="542"/>
      <c r="AC12" s="2">
        <f t="shared" si="3"/>
        <v>0</v>
      </c>
      <c r="AD12" s="319">
        <f>SUM(AC12:AC12)</f>
        <v>0</v>
      </c>
      <c r="AE12" s="552"/>
    </row>
    <row r="13" spans="2:31" ht="60" customHeight="1" x14ac:dyDescent="0.25">
      <c r="B13" s="536"/>
      <c r="C13" s="548" t="s">
        <v>859</v>
      </c>
      <c r="D13" s="549">
        <v>2012170010009</v>
      </c>
      <c r="E13" s="548" t="s">
        <v>852</v>
      </c>
      <c r="F13" s="292" t="s">
        <v>860</v>
      </c>
      <c r="G13" s="126" t="s">
        <v>861</v>
      </c>
      <c r="H13" s="292" t="s">
        <v>862</v>
      </c>
      <c r="I13" s="126">
        <v>14</v>
      </c>
      <c r="J13" s="126">
        <v>3</v>
      </c>
      <c r="K13" s="126">
        <v>11</v>
      </c>
      <c r="L13" s="126">
        <v>32</v>
      </c>
      <c r="M13" s="126">
        <v>13</v>
      </c>
      <c r="N13" s="126">
        <v>9</v>
      </c>
      <c r="O13" s="126"/>
      <c r="P13" s="121">
        <v>1300000000</v>
      </c>
      <c r="Q13" s="542">
        <f>SUM(P13:P18)</f>
        <v>3455866366</v>
      </c>
      <c r="R13" s="542">
        <f>SUM(T13:T18)+SUM(W13:W18)+SUM(Z13:Z18)+SUM(AC13:AC18)</f>
        <v>3455866366</v>
      </c>
      <c r="S13" s="542"/>
      <c r="T13" s="2">
        <f t="shared" si="0"/>
        <v>0</v>
      </c>
      <c r="U13" s="542">
        <f>SUM(T13:T18)</f>
        <v>2043866366</v>
      </c>
      <c r="V13" s="542"/>
      <c r="W13" s="2">
        <f t="shared" si="1"/>
        <v>0</v>
      </c>
      <c r="X13" s="542">
        <f>SUM(W13:W18)</f>
        <v>0</v>
      </c>
      <c r="Y13" s="542"/>
      <c r="Z13" s="2">
        <f t="shared" si="2"/>
        <v>1300000000</v>
      </c>
      <c r="AA13" s="542">
        <f>SUM(Z13:Z18)</f>
        <v>1412000000</v>
      </c>
      <c r="AB13" s="542"/>
      <c r="AC13" s="2">
        <f t="shared" si="3"/>
        <v>0</v>
      </c>
      <c r="AD13" s="542">
        <f>SUM(AC13:AC18)</f>
        <v>0</v>
      </c>
      <c r="AE13" s="552"/>
    </row>
    <row r="14" spans="2:31" ht="60" customHeight="1" x14ac:dyDescent="0.25">
      <c r="B14" s="536"/>
      <c r="C14" s="548"/>
      <c r="D14" s="549"/>
      <c r="E14" s="548"/>
      <c r="F14" s="292" t="s">
        <v>863</v>
      </c>
      <c r="G14" s="126" t="s">
        <v>864</v>
      </c>
      <c r="H14" s="292" t="s">
        <v>862</v>
      </c>
      <c r="I14" s="126">
        <v>14</v>
      </c>
      <c r="J14" s="126">
        <v>3</v>
      </c>
      <c r="K14" s="126">
        <v>11</v>
      </c>
      <c r="L14" s="126">
        <v>32</v>
      </c>
      <c r="M14" s="126">
        <v>13</v>
      </c>
      <c r="N14" s="126">
        <v>9</v>
      </c>
      <c r="O14" s="126"/>
      <c r="P14" s="121">
        <v>30000000</v>
      </c>
      <c r="Q14" s="542"/>
      <c r="R14" s="542"/>
      <c r="S14" s="542"/>
      <c r="T14" s="2">
        <f t="shared" si="0"/>
        <v>0</v>
      </c>
      <c r="U14" s="542"/>
      <c r="V14" s="542"/>
      <c r="W14" s="2">
        <f t="shared" si="1"/>
        <v>0</v>
      </c>
      <c r="X14" s="542"/>
      <c r="Y14" s="542"/>
      <c r="Z14" s="2">
        <f t="shared" si="2"/>
        <v>30000000</v>
      </c>
      <c r="AA14" s="542"/>
      <c r="AB14" s="542"/>
      <c r="AC14" s="2">
        <f t="shared" si="3"/>
        <v>0</v>
      </c>
      <c r="AD14" s="542"/>
      <c r="AE14" s="552"/>
    </row>
    <row r="15" spans="2:31" ht="41.25" customHeight="1" x14ac:dyDescent="0.25">
      <c r="B15" s="536"/>
      <c r="C15" s="548"/>
      <c r="D15" s="549"/>
      <c r="E15" s="548"/>
      <c r="F15" s="292" t="s">
        <v>865</v>
      </c>
      <c r="G15" s="126" t="s">
        <v>864</v>
      </c>
      <c r="H15" s="292" t="s">
        <v>862</v>
      </c>
      <c r="I15" s="126">
        <v>14</v>
      </c>
      <c r="J15" s="126">
        <v>3</v>
      </c>
      <c r="K15" s="126">
        <v>11</v>
      </c>
      <c r="L15" s="126">
        <v>32</v>
      </c>
      <c r="M15" s="126">
        <v>13</v>
      </c>
      <c r="N15" s="126">
        <v>9</v>
      </c>
      <c r="O15" s="126"/>
      <c r="P15" s="121">
        <v>82000000</v>
      </c>
      <c r="Q15" s="542"/>
      <c r="R15" s="542"/>
      <c r="S15" s="542"/>
      <c r="T15" s="2">
        <f t="shared" si="0"/>
        <v>0</v>
      </c>
      <c r="U15" s="542"/>
      <c r="V15" s="542"/>
      <c r="W15" s="2">
        <f t="shared" si="1"/>
        <v>0</v>
      </c>
      <c r="X15" s="542"/>
      <c r="Y15" s="542"/>
      <c r="Z15" s="2">
        <f t="shared" si="2"/>
        <v>82000000</v>
      </c>
      <c r="AA15" s="542"/>
      <c r="AB15" s="542"/>
      <c r="AC15" s="2">
        <f t="shared" si="3"/>
        <v>0</v>
      </c>
      <c r="AD15" s="542"/>
      <c r="AE15" s="552"/>
    </row>
    <row r="16" spans="2:31" ht="41.25" customHeight="1" x14ac:dyDescent="0.25">
      <c r="B16" s="536"/>
      <c r="C16" s="548"/>
      <c r="D16" s="549"/>
      <c r="E16" s="548"/>
      <c r="F16" s="544" t="s">
        <v>866</v>
      </c>
      <c r="G16" s="546" t="s">
        <v>864</v>
      </c>
      <c r="H16" s="544" t="s">
        <v>867</v>
      </c>
      <c r="I16" s="126">
        <v>26</v>
      </c>
      <c r="J16" s="126">
        <v>3</v>
      </c>
      <c r="K16" s="126">
        <v>33</v>
      </c>
      <c r="L16" s="126">
        <v>32</v>
      </c>
      <c r="M16" s="126">
        <v>13</v>
      </c>
      <c r="N16" s="126">
        <v>9</v>
      </c>
      <c r="O16" s="126">
        <v>80</v>
      </c>
      <c r="P16" s="121">
        <v>1131640673</v>
      </c>
      <c r="Q16" s="542"/>
      <c r="R16" s="542"/>
      <c r="S16" s="542"/>
      <c r="T16" s="2">
        <f t="shared" si="0"/>
        <v>1131640673</v>
      </c>
      <c r="U16" s="542"/>
      <c r="V16" s="542"/>
      <c r="W16" s="2">
        <f t="shared" si="1"/>
        <v>0</v>
      </c>
      <c r="X16" s="542"/>
      <c r="Y16" s="542"/>
      <c r="Z16" s="2">
        <f t="shared" si="2"/>
        <v>0</v>
      </c>
      <c r="AA16" s="542"/>
      <c r="AB16" s="542"/>
      <c r="AC16" s="2">
        <f t="shared" si="3"/>
        <v>0</v>
      </c>
      <c r="AD16" s="542"/>
      <c r="AE16" s="552"/>
    </row>
    <row r="17" spans="2:31" ht="41.25" customHeight="1" x14ac:dyDescent="0.25">
      <c r="B17" s="536"/>
      <c r="C17" s="548"/>
      <c r="D17" s="549"/>
      <c r="E17" s="548"/>
      <c r="F17" s="545"/>
      <c r="G17" s="547"/>
      <c r="H17" s="545"/>
      <c r="I17" s="126">
        <v>26</v>
      </c>
      <c r="J17" s="126">
        <v>3</v>
      </c>
      <c r="K17" s="126">
        <v>33</v>
      </c>
      <c r="L17" s="126">
        <v>32</v>
      </c>
      <c r="M17" s="126">
        <v>13</v>
      </c>
      <c r="N17" s="126">
        <v>9</v>
      </c>
      <c r="O17" s="126">
        <v>81</v>
      </c>
      <c r="P17" s="121">
        <v>867510970</v>
      </c>
      <c r="Q17" s="542"/>
      <c r="R17" s="542"/>
      <c r="S17" s="542"/>
      <c r="T17" s="2">
        <f t="shared" si="0"/>
        <v>867510970</v>
      </c>
      <c r="U17" s="542"/>
      <c r="V17" s="542"/>
      <c r="W17" s="2">
        <f t="shared" si="1"/>
        <v>0</v>
      </c>
      <c r="X17" s="542"/>
      <c r="Y17" s="542"/>
      <c r="Z17" s="2">
        <f t="shared" si="2"/>
        <v>0</v>
      </c>
      <c r="AA17" s="542"/>
      <c r="AB17" s="542"/>
      <c r="AC17" s="2">
        <f t="shared" si="3"/>
        <v>0</v>
      </c>
      <c r="AD17" s="542"/>
      <c r="AE17" s="552"/>
    </row>
    <row r="18" spans="2:31" ht="60" customHeight="1" x14ac:dyDescent="0.25">
      <c r="B18" s="536"/>
      <c r="C18" s="548"/>
      <c r="D18" s="549"/>
      <c r="E18" s="548"/>
      <c r="F18" s="292"/>
      <c r="G18" s="126"/>
      <c r="H18" s="292"/>
      <c r="I18" s="126">
        <v>26</v>
      </c>
      <c r="J18" s="126">
        <v>3</v>
      </c>
      <c r="K18" s="126">
        <v>83</v>
      </c>
      <c r="L18" s="126">
        <v>32</v>
      </c>
      <c r="M18" s="126">
        <v>13</v>
      </c>
      <c r="N18" s="126">
        <v>9</v>
      </c>
      <c r="O18" s="126">
        <v>2</v>
      </c>
      <c r="P18" s="121">
        <v>44714723</v>
      </c>
      <c r="Q18" s="542"/>
      <c r="R18" s="542"/>
      <c r="S18" s="542"/>
      <c r="T18" s="2">
        <f t="shared" si="0"/>
        <v>44714723</v>
      </c>
      <c r="U18" s="542"/>
      <c r="V18" s="542"/>
      <c r="W18" s="2">
        <f t="shared" si="1"/>
        <v>0</v>
      </c>
      <c r="X18" s="542"/>
      <c r="Y18" s="542"/>
      <c r="Z18" s="2">
        <f t="shared" si="2"/>
        <v>0</v>
      </c>
      <c r="AA18" s="542"/>
      <c r="AB18" s="542"/>
      <c r="AC18" s="2">
        <f t="shared" si="3"/>
        <v>0</v>
      </c>
      <c r="AD18" s="542"/>
      <c r="AE18" s="552"/>
    </row>
    <row r="19" spans="2:31" ht="71.25" customHeight="1" x14ac:dyDescent="0.25">
      <c r="B19" s="536"/>
      <c r="C19" s="548" t="s">
        <v>868</v>
      </c>
      <c r="D19" s="549">
        <v>2012170010008</v>
      </c>
      <c r="E19" s="565" t="s">
        <v>869</v>
      </c>
      <c r="F19" s="299" t="s">
        <v>870</v>
      </c>
      <c r="G19" s="293" t="s">
        <v>871</v>
      </c>
      <c r="H19" s="299" t="s">
        <v>872</v>
      </c>
      <c r="I19" s="293">
        <v>14</v>
      </c>
      <c r="J19" s="293">
        <v>3</v>
      </c>
      <c r="K19" s="293">
        <v>11</v>
      </c>
      <c r="L19" s="293">
        <v>32</v>
      </c>
      <c r="M19" s="293">
        <v>14</v>
      </c>
      <c r="N19" s="293">
        <v>8</v>
      </c>
      <c r="O19" s="293">
        <v>4</v>
      </c>
      <c r="P19" s="121">
        <v>240000000</v>
      </c>
      <c r="Q19" s="542">
        <f>SUM(P19:P21)</f>
        <v>340000000</v>
      </c>
      <c r="R19" s="542">
        <f>SUM(T19:T21)+SUM(W19:W21)+SUM(Z19:Z21)+SUM(AC19:AC21)</f>
        <v>340000000</v>
      </c>
      <c r="S19" s="542"/>
      <c r="T19" s="2">
        <f t="shared" si="0"/>
        <v>0</v>
      </c>
      <c r="U19" s="542">
        <f>SUM(T19:T21)</f>
        <v>0</v>
      </c>
      <c r="V19" s="542"/>
      <c r="W19" s="2">
        <f t="shared" si="1"/>
        <v>0</v>
      </c>
      <c r="X19" s="542">
        <f>SUM(W19:W21)</f>
        <v>0</v>
      </c>
      <c r="Y19" s="542"/>
      <c r="Z19" s="2">
        <f t="shared" si="2"/>
        <v>240000000</v>
      </c>
      <c r="AA19" s="542">
        <f>SUM(Z19:Z21)</f>
        <v>340000000</v>
      </c>
      <c r="AB19" s="542"/>
      <c r="AC19" s="2">
        <f t="shared" si="3"/>
        <v>0</v>
      </c>
      <c r="AD19" s="542">
        <f>SUM(AC19:AC21)</f>
        <v>0</v>
      </c>
      <c r="AE19" s="552"/>
    </row>
    <row r="20" spans="2:31" ht="71.25" customHeight="1" x14ac:dyDescent="0.25">
      <c r="B20" s="536"/>
      <c r="C20" s="548"/>
      <c r="D20" s="549"/>
      <c r="E20" s="565"/>
      <c r="F20" s="299" t="s">
        <v>873</v>
      </c>
      <c r="G20" s="293" t="s">
        <v>874</v>
      </c>
      <c r="H20" s="299" t="s">
        <v>875</v>
      </c>
      <c r="I20" s="293">
        <v>14</v>
      </c>
      <c r="J20" s="293">
        <v>3</v>
      </c>
      <c r="K20" s="293">
        <v>11</v>
      </c>
      <c r="L20" s="293">
        <v>32</v>
      </c>
      <c r="M20" s="293">
        <v>14</v>
      </c>
      <c r="N20" s="293">
        <v>8</v>
      </c>
      <c r="O20" s="293">
        <v>1</v>
      </c>
      <c r="P20" s="121">
        <v>10000000</v>
      </c>
      <c r="Q20" s="542"/>
      <c r="R20" s="542"/>
      <c r="S20" s="542"/>
      <c r="T20" s="2">
        <f t="shared" si="0"/>
        <v>0</v>
      </c>
      <c r="U20" s="542"/>
      <c r="V20" s="542"/>
      <c r="W20" s="2">
        <f t="shared" si="1"/>
        <v>0</v>
      </c>
      <c r="X20" s="542"/>
      <c r="Y20" s="542"/>
      <c r="Z20" s="2">
        <f t="shared" si="2"/>
        <v>10000000</v>
      </c>
      <c r="AA20" s="542"/>
      <c r="AB20" s="542"/>
      <c r="AC20" s="2">
        <f t="shared" si="3"/>
        <v>0</v>
      </c>
      <c r="AD20" s="542"/>
      <c r="AE20" s="552"/>
    </row>
    <row r="21" spans="2:31" ht="142.5" customHeight="1" thickBot="1" x14ac:dyDescent="0.3">
      <c r="B21" s="537"/>
      <c r="C21" s="562"/>
      <c r="D21" s="564"/>
      <c r="E21" s="566"/>
      <c r="F21" s="300" t="s">
        <v>876</v>
      </c>
      <c r="G21" s="298" t="s">
        <v>874</v>
      </c>
      <c r="H21" s="300" t="s">
        <v>875</v>
      </c>
      <c r="I21" s="298">
        <v>14</v>
      </c>
      <c r="J21" s="298">
        <v>3</v>
      </c>
      <c r="K21" s="298">
        <v>11</v>
      </c>
      <c r="L21" s="298">
        <v>32</v>
      </c>
      <c r="M21" s="298">
        <v>14</v>
      </c>
      <c r="N21" s="298">
        <v>8</v>
      </c>
      <c r="O21" s="298">
        <v>2</v>
      </c>
      <c r="P21" s="123">
        <v>90000000</v>
      </c>
      <c r="Q21" s="543"/>
      <c r="R21" s="543"/>
      <c r="S21" s="543"/>
      <c r="T21" s="37">
        <f t="shared" si="0"/>
        <v>0</v>
      </c>
      <c r="U21" s="543"/>
      <c r="V21" s="543"/>
      <c r="W21" s="37">
        <f t="shared" si="1"/>
        <v>0</v>
      </c>
      <c r="X21" s="543"/>
      <c r="Y21" s="543"/>
      <c r="Z21" s="37">
        <f t="shared" si="2"/>
        <v>90000000</v>
      </c>
      <c r="AA21" s="543"/>
      <c r="AB21" s="543"/>
      <c r="AC21" s="37">
        <f t="shared" si="3"/>
        <v>0</v>
      </c>
      <c r="AD21" s="543"/>
      <c r="AE21" s="553"/>
    </row>
    <row r="22" spans="2:31" ht="35.25" customHeight="1" thickBot="1" x14ac:dyDescent="0.3">
      <c r="P22" s="127">
        <f t="shared" ref="P22:AE22" si="4">SUM(P10:P21)</f>
        <v>7908251372</v>
      </c>
      <c r="Q22" s="105">
        <f t="shared" si="4"/>
        <v>7908251372</v>
      </c>
      <c r="R22" s="93">
        <f t="shared" si="4"/>
        <v>7908251372</v>
      </c>
      <c r="S22" s="93">
        <f t="shared" si="4"/>
        <v>7908251372</v>
      </c>
      <c r="T22" s="104">
        <f t="shared" si="4"/>
        <v>6075188372</v>
      </c>
      <c r="U22" s="104">
        <f t="shared" si="4"/>
        <v>6075188372</v>
      </c>
      <c r="V22" s="22">
        <f t="shared" si="4"/>
        <v>6075188372</v>
      </c>
      <c r="W22" s="103">
        <f t="shared" si="4"/>
        <v>81063000</v>
      </c>
      <c r="X22" s="103">
        <f t="shared" si="4"/>
        <v>81063000</v>
      </c>
      <c r="Y22" s="23">
        <f t="shared" si="4"/>
        <v>81063000</v>
      </c>
      <c r="Z22" s="103">
        <f t="shared" si="4"/>
        <v>1752000000</v>
      </c>
      <c r="AA22" s="103">
        <f t="shared" si="4"/>
        <v>1752000000</v>
      </c>
      <c r="AB22" s="23">
        <f t="shared" si="4"/>
        <v>1752000000</v>
      </c>
      <c r="AC22" s="103">
        <f t="shared" si="4"/>
        <v>0</v>
      </c>
      <c r="AD22" s="151">
        <f t="shared" si="4"/>
        <v>0</v>
      </c>
      <c r="AE22" s="24">
        <f t="shared" si="4"/>
        <v>0</v>
      </c>
    </row>
  </sheetData>
  <mergeCells count="45">
    <mergeCell ref="B1:J1"/>
    <mergeCell ref="B2:J2"/>
    <mergeCell ref="B3:J3"/>
    <mergeCell ref="B10:B21"/>
    <mergeCell ref="C19:C21"/>
    <mergeCell ref="C10:C11"/>
    <mergeCell ref="D10:D11"/>
    <mergeCell ref="E10:E11"/>
    <mergeCell ref="D19:D21"/>
    <mergeCell ref="E19:E21"/>
    <mergeCell ref="C5:J5"/>
    <mergeCell ref="B6:B7"/>
    <mergeCell ref="C6:J7"/>
    <mergeCell ref="E13:E18"/>
    <mergeCell ref="D13:D18"/>
    <mergeCell ref="C13:C18"/>
    <mergeCell ref="AE10:AE21"/>
    <mergeCell ref="U13:U18"/>
    <mergeCell ref="U19:U21"/>
    <mergeCell ref="R13:R18"/>
    <mergeCell ref="R19:R21"/>
    <mergeCell ref="S10:S21"/>
    <mergeCell ref="V10:V21"/>
    <mergeCell ref="Y10:Y21"/>
    <mergeCell ref="AD10:AD11"/>
    <mergeCell ref="AB10:AB21"/>
    <mergeCell ref="Q10:Q11"/>
    <mergeCell ref="R10:R11"/>
    <mergeCell ref="U10:U11"/>
    <mergeCell ref="X10:X11"/>
    <mergeCell ref="AA10:AA11"/>
    <mergeCell ref="AD19:AD21"/>
    <mergeCell ref="F16:F17"/>
    <mergeCell ref="G16:G17"/>
    <mergeCell ref="H16:H17"/>
    <mergeCell ref="X13:X18"/>
    <mergeCell ref="AA13:AA18"/>
    <mergeCell ref="AD13:AD18"/>
    <mergeCell ref="Q19:Q21"/>
    <mergeCell ref="X19:X21"/>
    <mergeCell ref="AA19:AA21"/>
    <mergeCell ref="Q13:Q18"/>
    <mergeCell ref="F10:F11"/>
    <mergeCell ref="G10:G11"/>
    <mergeCell ref="H10:H11"/>
  </mergeCells>
  <pageMargins left="1.3779527559055118" right="0.11811023622047245" top="0.74803149606299213" bottom="0.74803149606299213" header="0.31496062992125984" footer="0.31496062992125984"/>
  <pageSetup paperSize="5" scale="4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E58"/>
  <sheetViews>
    <sheetView showGridLines="0" zoomScale="55" zoomScaleNormal="55" workbookViewId="0">
      <selection activeCell="E12" sqref="E12:E14"/>
    </sheetView>
  </sheetViews>
  <sheetFormatPr baseColWidth="10" defaultColWidth="11.42578125" defaultRowHeight="15.75" x14ac:dyDescent="0.25"/>
  <cols>
    <col min="1" max="1" width="11.42578125" style="5"/>
    <col min="2" max="2" width="28.85546875" style="5" customWidth="1"/>
    <col min="3" max="3" width="39.7109375" style="5" customWidth="1"/>
    <col min="4" max="4" width="18.28515625" style="5" customWidth="1"/>
    <col min="5" max="5" width="59.7109375" style="5" customWidth="1"/>
    <col min="6" max="6" width="41.7109375" style="5" customWidth="1"/>
    <col min="7" max="7" width="19.140625" style="129" customWidth="1"/>
    <col min="8" max="8" width="34.7109375" style="5" customWidth="1"/>
    <col min="9" max="9" width="5.28515625" style="129" customWidth="1"/>
    <col min="10" max="15" width="5.85546875" style="129" customWidth="1"/>
    <col min="16" max="16" width="23.42578125" style="118" customWidth="1"/>
    <col min="17" max="17" width="24.5703125" style="5" customWidth="1"/>
    <col min="18" max="18" width="25.42578125" style="115" customWidth="1"/>
    <col min="19" max="19" width="26.85546875" style="5" customWidth="1"/>
    <col min="20" max="21" width="19.5703125" style="5" customWidth="1"/>
    <col min="22" max="22" width="19.42578125" style="5" bestFit="1" customWidth="1"/>
    <col min="23" max="23" width="18.28515625" style="5" bestFit="1" customWidth="1"/>
    <col min="24" max="24" width="23" style="5" customWidth="1"/>
    <col min="25" max="25" width="24" style="5" customWidth="1"/>
    <col min="26" max="26" width="19.5703125" style="5" bestFit="1" customWidth="1"/>
    <col min="27" max="27" width="24.7109375" style="5" customWidth="1"/>
    <col min="28" max="28" width="24" style="5" customWidth="1"/>
    <col min="29" max="29" width="18.28515625" style="5" bestFit="1" customWidth="1"/>
    <col min="30" max="30" width="24.42578125" style="5" customWidth="1"/>
    <col min="31" max="31" width="23" style="5" bestFit="1"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834</v>
      </c>
      <c r="D5" s="450"/>
      <c r="E5" s="450"/>
      <c r="F5" s="450"/>
      <c r="G5" s="450"/>
      <c r="H5" s="450"/>
      <c r="I5" s="450"/>
      <c r="J5" s="450"/>
    </row>
    <row r="6" spans="2:31" x14ac:dyDescent="0.25">
      <c r="B6" s="504" t="s">
        <v>877</v>
      </c>
      <c r="C6" s="355" t="s">
        <v>878</v>
      </c>
      <c r="D6" s="355"/>
      <c r="E6" s="355"/>
      <c r="F6" s="355"/>
      <c r="G6" s="355"/>
      <c r="H6" s="355"/>
      <c r="I6" s="355"/>
      <c r="J6" s="355"/>
    </row>
    <row r="7" spans="2:31" x14ac:dyDescent="0.25">
      <c r="B7" s="504"/>
      <c r="C7" s="355"/>
      <c r="D7" s="355"/>
      <c r="E7" s="355"/>
      <c r="F7" s="355"/>
      <c r="G7" s="355"/>
      <c r="H7" s="355"/>
      <c r="I7" s="355"/>
      <c r="J7" s="355"/>
    </row>
    <row r="8" spans="2:31" ht="16.5" thickBot="1" x14ac:dyDescent="0.3">
      <c r="D8" s="15"/>
      <c r="E8" s="15"/>
      <c r="F8" s="15"/>
      <c r="G8" s="134"/>
      <c r="H8" s="15"/>
    </row>
    <row r="9" spans="2:31" ht="62.25" customHeight="1" thickBot="1" x14ac:dyDescent="0.3">
      <c r="B9" s="197" t="s">
        <v>66</v>
      </c>
      <c r="C9" s="30" t="s">
        <v>67</v>
      </c>
      <c r="D9" s="31" t="s">
        <v>68</v>
      </c>
      <c r="E9" s="31" t="s">
        <v>69</v>
      </c>
      <c r="F9" s="89" t="s">
        <v>70</v>
      </c>
      <c r="G9" s="89" t="s">
        <v>71</v>
      </c>
      <c r="H9" s="89" t="s">
        <v>72</v>
      </c>
      <c r="I9" s="89" t="s">
        <v>73</v>
      </c>
      <c r="J9" s="89" t="s">
        <v>74</v>
      </c>
      <c r="K9" s="89" t="s">
        <v>75</v>
      </c>
      <c r="L9" s="89" t="s">
        <v>76</v>
      </c>
      <c r="M9" s="89" t="s">
        <v>77</v>
      </c>
      <c r="N9" s="89" t="s">
        <v>78</v>
      </c>
      <c r="O9" s="89" t="s">
        <v>79</v>
      </c>
      <c r="P9" s="116" t="s">
        <v>80</v>
      </c>
      <c r="Q9" s="89" t="s">
        <v>81</v>
      </c>
      <c r="R9" s="135" t="s">
        <v>82</v>
      </c>
      <c r="S9" s="32" t="s">
        <v>83</v>
      </c>
      <c r="T9" s="95" t="s">
        <v>12</v>
      </c>
      <c r="U9" s="19" t="s">
        <v>84</v>
      </c>
      <c r="V9" s="19" t="s">
        <v>85</v>
      </c>
      <c r="W9" s="94" t="s">
        <v>13</v>
      </c>
      <c r="X9" s="20" t="s">
        <v>86</v>
      </c>
      <c r="Y9" s="20" t="s">
        <v>87</v>
      </c>
      <c r="Z9" s="94" t="s">
        <v>88</v>
      </c>
      <c r="AA9" s="20" t="s">
        <v>89</v>
      </c>
      <c r="AB9" s="20" t="s">
        <v>90</v>
      </c>
      <c r="AC9" s="94" t="s">
        <v>91</v>
      </c>
      <c r="AD9" s="161" t="s">
        <v>92</v>
      </c>
      <c r="AE9" s="21" t="s">
        <v>93</v>
      </c>
    </row>
    <row r="10" spans="2:31" ht="36" customHeight="1" x14ac:dyDescent="0.25">
      <c r="B10" s="424" t="s">
        <v>879</v>
      </c>
      <c r="C10" s="449" t="s">
        <v>880</v>
      </c>
      <c r="D10" s="487">
        <v>2012170010001</v>
      </c>
      <c r="E10" s="489" t="s">
        <v>881</v>
      </c>
      <c r="F10" s="253" t="s">
        <v>882</v>
      </c>
      <c r="G10" s="487" t="s">
        <v>883</v>
      </c>
      <c r="H10" s="489" t="s">
        <v>884</v>
      </c>
      <c r="I10" s="255">
        <v>26</v>
      </c>
      <c r="J10" s="255">
        <v>3</v>
      </c>
      <c r="K10" s="255">
        <v>55</v>
      </c>
      <c r="L10" s="255">
        <v>33</v>
      </c>
      <c r="M10" s="255">
        <v>11</v>
      </c>
      <c r="N10" s="255">
        <v>1</v>
      </c>
      <c r="O10" s="255">
        <v>2</v>
      </c>
      <c r="P10" s="291">
        <f>1800000000</f>
        <v>1800000000</v>
      </c>
      <c r="Q10" s="407">
        <f>SUM(P10:P14)</f>
        <v>5528000000</v>
      </c>
      <c r="R10" s="534">
        <f>SUM(T10:T16)+SUM(W10:W16)+SUM(Z10:Z16)+SUM(AC10:AC16)</f>
        <v>20402000000</v>
      </c>
      <c r="S10" s="464">
        <f>SUM(Q10:Q19)</f>
        <v>22402000000</v>
      </c>
      <c r="T10" s="35">
        <f>IF(K10=33,P10,IF(K10=83,P10,0))</f>
        <v>0</v>
      </c>
      <c r="U10" s="534">
        <f>SUM(T10:T16)</f>
        <v>0</v>
      </c>
      <c r="V10" s="464">
        <f>SUM(T10:T19)</f>
        <v>0</v>
      </c>
      <c r="W10" s="35">
        <f>IF(K10=22,P10,IF(K10=82,P10,0))</f>
        <v>0</v>
      </c>
      <c r="X10" s="534">
        <f>SUM(W10:W16)</f>
        <v>0</v>
      </c>
      <c r="Y10" s="464">
        <f>SUM(W10:W19)</f>
        <v>0</v>
      </c>
      <c r="Z10" s="35">
        <f>IF(K10=11,P10,IF(K10=81,P10,0))</f>
        <v>0</v>
      </c>
      <c r="AA10" s="534">
        <f>SUM(Z10:Z16)</f>
        <v>17402000000</v>
      </c>
      <c r="AB10" s="464">
        <f>SUM(Z10:Z19)</f>
        <v>19402000000</v>
      </c>
      <c r="AC10" s="35">
        <f>IF(K10=55,P10,IF(K10=85,P10,0))</f>
        <v>1800000000</v>
      </c>
      <c r="AD10" s="534">
        <f>SUM(AC10:AC16)</f>
        <v>3000000000</v>
      </c>
      <c r="AE10" s="496">
        <f>SUM(AC10:AC19)</f>
        <v>3000000000</v>
      </c>
    </row>
    <row r="11" spans="2:31" ht="49.5" customHeight="1" x14ac:dyDescent="0.25">
      <c r="B11" s="425"/>
      <c r="C11" s="427"/>
      <c r="D11" s="429"/>
      <c r="E11" s="481"/>
      <c r="F11" s="254" t="s">
        <v>885</v>
      </c>
      <c r="G11" s="429"/>
      <c r="H11" s="481"/>
      <c r="I11" s="245">
        <v>26</v>
      </c>
      <c r="J11" s="245">
        <v>3</v>
      </c>
      <c r="K11" s="245">
        <v>55</v>
      </c>
      <c r="L11" s="245">
        <v>33</v>
      </c>
      <c r="M11" s="245">
        <v>11</v>
      </c>
      <c r="N11" s="245">
        <v>1</v>
      </c>
      <c r="O11" s="245">
        <v>2</v>
      </c>
      <c r="P11" s="290">
        <v>800000000</v>
      </c>
      <c r="Q11" s="408"/>
      <c r="R11" s="533"/>
      <c r="S11" s="410"/>
      <c r="T11" s="43">
        <f t="shared" ref="T11:T57" si="0">IF(K11=33,P11,IF(K11=83,P11,0))</f>
        <v>0</v>
      </c>
      <c r="U11" s="533"/>
      <c r="V11" s="410"/>
      <c r="W11" s="43">
        <f t="shared" ref="W11:W57" si="1">IF(K11=22,P11,IF(K11=82,P11,0))</f>
        <v>0</v>
      </c>
      <c r="X11" s="533"/>
      <c r="Y11" s="410"/>
      <c r="Z11" s="43">
        <f t="shared" ref="Z11:Z57" si="2">IF(K11=11,P11,IF(K11=81,P11,0))</f>
        <v>0</v>
      </c>
      <c r="AA11" s="533"/>
      <c r="AB11" s="410"/>
      <c r="AC11" s="43">
        <f t="shared" ref="AC11:AC57" si="3">IF(K11=55,P11,IF(K11=85,P11,0))</f>
        <v>800000000</v>
      </c>
      <c r="AD11" s="533"/>
      <c r="AE11" s="497"/>
    </row>
    <row r="12" spans="2:31" ht="45" customHeight="1" x14ac:dyDescent="0.25">
      <c r="B12" s="425"/>
      <c r="C12" s="427"/>
      <c r="D12" s="429">
        <v>2012170010002</v>
      </c>
      <c r="E12" s="481" t="s">
        <v>886</v>
      </c>
      <c r="F12" s="254" t="s">
        <v>887</v>
      </c>
      <c r="G12" s="429" t="s">
        <v>888</v>
      </c>
      <c r="H12" s="481" t="s">
        <v>889</v>
      </c>
      <c r="I12" s="245">
        <v>26</v>
      </c>
      <c r="J12" s="245">
        <v>3</v>
      </c>
      <c r="K12" s="245">
        <v>11</v>
      </c>
      <c r="L12" s="245">
        <v>33</v>
      </c>
      <c r="M12" s="245">
        <v>11</v>
      </c>
      <c r="N12" s="245">
        <v>2</v>
      </c>
      <c r="O12" s="245">
        <v>2</v>
      </c>
      <c r="P12" s="182">
        <f>1068000000+1100000000</f>
        <v>2168000000</v>
      </c>
      <c r="Q12" s="408"/>
      <c r="R12" s="533"/>
      <c r="S12" s="410"/>
      <c r="T12" s="43">
        <f t="shared" si="0"/>
        <v>0</v>
      </c>
      <c r="U12" s="533"/>
      <c r="V12" s="410"/>
      <c r="W12" s="43">
        <f t="shared" si="1"/>
        <v>0</v>
      </c>
      <c r="X12" s="533"/>
      <c r="Y12" s="410"/>
      <c r="Z12" s="43">
        <f t="shared" si="2"/>
        <v>2168000000</v>
      </c>
      <c r="AA12" s="533"/>
      <c r="AB12" s="410"/>
      <c r="AC12" s="43">
        <f t="shared" si="3"/>
        <v>0</v>
      </c>
      <c r="AD12" s="533"/>
      <c r="AE12" s="497"/>
    </row>
    <row r="13" spans="2:31" ht="45" customHeight="1" x14ac:dyDescent="0.25">
      <c r="B13" s="425"/>
      <c r="C13" s="427"/>
      <c r="D13" s="429"/>
      <c r="E13" s="481"/>
      <c r="F13" s="254"/>
      <c r="G13" s="429"/>
      <c r="H13" s="481"/>
      <c r="I13" s="245">
        <v>26</v>
      </c>
      <c r="J13" s="245">
        <v>3</v>
      </c>
      <c r="K13" s="245">
        <v>55</v>
      </c>
      <c r="L13" s="245">
        <v>33</v>
      </c>
      <c r="M13" s="245">
        <v>11</v>
      </c>
      <c r="N13" s="245">
        <v>2</v>
      </c>
      <c r="O13" s="245">
        <v>2</v>
      </c>
      <c r="P13" s="290">
        <v>400000000</v>
      </c>
      <c r="Q13" s="408"/>
      <c r="R13" s="533"/>
      <c r="S13" s="410"/>
      <c r="T13" s="43">
        <f t="shared" si="0"/>
        <v>0</v>
      </c>
      <c r="U13" s="533"/>
      <c r="V13" s="410"/>
      <c r="W13" s="43">
        <f t="shared" si="1"/>
        <v>0</v>
      </c>
      <c r="X13" s="533"/>
      <c r="Y13" s="410"/>
      <c r="Z13" s="43">
        <f t="shared" si="2"/>
        <v>0</v>
      </c>
      <c r="AA13" s="533"/>
      <c r="AB13" s="410"/>
      <c r="AC13" s="43">
        <f t="shared" si="3"/>
        <v>400000000</v>
      </c>
      <c r="AD13" s="533"/>
      <c r="AE13" s="497"/>
    </row>
    <row r="14" spans="2:31" ht="48" customHeight="1" x14ac:dyDescent="0.25">
      <c r="B14" s="425"/>
      <c r="C14" s="427"/>
      <c r="D14" s="429"/>
      <c r="E14" s="481"/>
      <c r="F14" s="254" t="s">
        <v>890</v>
      </c>
      <c r="G14" s="429"/>
      <c r="H14" s="481"/>
      <c r="I14" s="245">
        <v>26</v>
      </c>
      <c r="J14" s="245">
        <v>3</v>
      </c>
      <c r="K14" s="245">
        <v>11</v>
      </c>
      <c r="L14" s="245">
        <v>33</v>
      </c>
      <c r="M14" s="245">
        <v>11</v>
      </c>
      <c r="N14" s="245">
        <v>2</v>
      </c>
      <c r="O14" s="245">
        <v>4</v>
      </c>
      <c r="P14" s="290">
        <v>360000000</v>
      </c>
      <c r="Q14" s="408"/>
      <c r="R14" s="533"/>
      <c r="S14" s="410"/>
      <c r="T14" s="43">
        <f t="shared" si="0"/>
        <v>0</v>
      </c>
      <c r="U14" s="533"/>
      <c r="V14" s="410"/>
      <c r="W14" s="43">
        <f t="shared" si="1"/>
        <v>0</v>
      </c>
      <c r="X14" s="533"/>
      <c r="Y14" s="410"/>
      <c r="Z14" s="43">
        <f t="shared" si="2"/>
        <v>360000000</v>
      </c>
      <c r="AA14" s="533"/>
      <c r="AB14" s="410"/>
      <c r="AC14" s="43">
        <f t="shared" si="3"/>
        <v>0</v>
      </c>
      <c r="AD14" s="533"/>
      <c r="AE14" s="497"/>
    </row>
    <row r="15" spans="2:31" ht="48" customHeight="1" x14ac:dyDescent="0.25">
      <c r="B15" s="425"/>
      <c r="C15" s="427"/>
      <c r="D15" s="440">
        <v>2012170010004</v>
      </c>
      <c r="E15" s="440" t="s">
        <v>891</v>
      </c>
      <c r="F15" s="254"/>
      <c r="G15" s="245"/>
      <c r="H15" s="254"/>
      <c r="I15" s="245">
        <v>26</v>
      </c>
      <c r="J15" s="245">
        <v>3</v>
      </c>
      <c r="K15" s="245">
        <v>11</v>
      </c>
      <c r="L15" s="245">
        <v>33</v>
      </c>
      <c r="M15" s="245">
        <v>11</v>
      </c>
      <c r="N15" s="245">
        <v>4</v>
      </c>
      <c r="O15" s="245">
        <v>2</v>
      </c>
      <c r="P15" s="290">
        <v>1500000000</v>
      </c>
      <c r="Q15" s="409">
        <f>SUM(P15:P16)</f>
        <v>14874000000</v>
      </c>
      <c r="R15" s="533"/>
      <c r="S15" s="410"/>
      <c r="T15" s="43">
        <f t="shared" si="0"/>
        <v>0</v>
      </c>
      <c r="U15" s="533"/>
      <c r="V15" s="410"/>
      <c r="W15" s="43">
        <f t="shared" si="1"/>
        <v>0</v>
      </c>
      <c r="X15" s="533"/>
      <c r="Y15" s="410"/>
      <c r="Z15" s="43">
        <f t="shared" si="2"/>
        <v>1500000000</v>
      </c>
      <c r="AA15" s="533"/>
      <c r="AB15" s="410"/>
      <c r="AC15" s="43">
        <f t="shared" si="3"/>
        <v>0</v>
      </c>
      <c r="AD15" s="533"/>
      <c r="AE15" s="497"/>
    </row>
    <row r="16" spans="2:31" ht="38.25" customHeight="1" x14ac:dyDescent="0.25">
      <c r="B16" s="425"/>
      <c r="C16" s="427"/>
      <c r="D16" s="503"/>
      <c r="E16" s="503"/>
      <c r="F16" s="254" t="s">
        <v>892</v>
      </c>
      <c r="G16" s="245" t="s">
        <v>893</v>
      </c>
      <c r="H16" s="254" t="s">
        <v>894</v>
      </c>
      <c r="I16" s="245">
        <v>26</v>
      </c>
      <c r="J16" s="245">
        <v>3</v>
      </c>
      <c r="K16" s="245">
        <v>11</v>
      </c>
      <c r="L16" s="245">
        <v>33</v>
      </c>
      <c r="M16" s="245">
        <v>11</v>
      </c>
      <c r="N16" s="245">
        <v>4</v>
      </c>
      <c r="O16" s="245">
        <v>80</v>
      </c>
      <c r="P16" s="290">
        <v>13374000000</v>
      </c>
      <c r="Q16" s="411"/>
      <c r="R16" s="533"/>
      <c r="S16" s="410"/>
      <c r="T16" s="43">
        <f t="shared" si="0"/>
        <v>0</v>
      </c>
      <c r="U16" s="533"/>
      <c r="V16" s="410"/>
      <c r="W16" s="43">
        <f t="shared" si="1"/>
        <v>0</v>
      </c>
      <c r="X16" s="533"/>
      <c r="Y16" s="410"/>
      <c r="Z16" s="43">
        <f t="shared" si="2"/>
        <v>13374000000</v>
      </c>
      <c r="AA16" s="533"/>
      <c r="AB16" s="410"/>
      <c r="AC16" s="43">
        <f t="shared" si="3"/>
        <v>0</v>
      </c>
      <c r="AD16" s="533"/>
      <c r="AE16" s="497"/>
    </row>
    <row r="17" spans="2:31" ht="56.25" customHeight="1" x14ac:dyDescent="0.25">
      <c r="B17" s="425"/>
      <c r="C17" s="427" t="s">
        <v>895</v>
      </c>
      <c r="D17" s="444">
        <v>2012170010003</v>
      </c>
      <c r="E17" s="358" t="s">
        <v>896</v>
      </c>
      <c r="F17" s="204" t="s">
        <v>897</v>
      </c>
      <c r="G17" s="356" t="s">
        <v>898</v>
      </c>
      <c r="H17" s="364" t="s">
        <v>899</v>
      </c>
      <c r="I17" s="227">
        <v>26</v>
      </c>
      <c r="J17" s="227">
        <v>3</v>
      </c>
      <c r="K17" s="227">
        <v>11</v>
      </c>
      <c r="L17" s="227">
        <v>33</v>
      </c>
      <c r="M17" s="227">
        <v>12</v>
      </c>
      <c r="N17" s="227">
        <v>3</v>
      </c>
      <c r="O17" s="227">
        <v>2</v>
      </c>
      <c r="P17" s="252">
        <v>1900000000</v>
      </c>
      <c r="Q17" s="409">
        <f>SUM(P17:P19)</f>
        <v>2000000000</v>
      </c>
      <c r="R17" s="462">
        <f>SUM(T17:T19)+SUM(W17:W19)+SUM(Z17:Z19)+SUM(AC17:AC19)</f>
        <v>2000000000</v>
      </c>
      <c r="S17" s="410"/>
      <c r="T17" s="43">
        <f t="shared" si="0"/>
        <v>0</v>
      </c>
      <c r="U17" s="462">
        <f>SUM(T17:T19)</f>
        <v>0</v>
      </c>
      <c r="V17" s="410"/>
      <c r="W17" s="43">
        <f t="shared" si="1"/>
        <v>0</v>
      </c>
      <c r="X17" s="462">
        <f>SUM(W17:W19)</f>
        <v>0</v>
      </c>
      <c r="Y17" s="410"/>
      <c r="Z17" s="43">
        <f t="shared" si="2"/>
        <v>1900000000</v>
      </c>
      <c r="AA17" s="462">
        <f>SUM(Z17:Z19)</f>
        <v>2000000000</v>
      </c>
      <c r="AB17" s="410"/>
      <c r="AC17" s="43">
        <f t="shared" si="3"/>
        <v>0</v>
      </c>
      <c r="AD17" s="462">
        <f>SUM(AC17:AC19)</f>
        <v>0</v>
      </c>
      <c r="AE17" s="497"/>
    </row>
    <row r="18" spans="2:31" ht="56.25" customHeight="1" x14ac:dyDescent="0.25">
      <c r="B18" s="425"/>
      <c r="C18" s="427"/>
      <c r="D18" s="444"/>
      <c r="E18" s="358"/>
      <c r="F18" s="204" t="s">
        <v>900</v>
      </c>
      <c r="G18" s="382"/>
      <c r="H18" s="365"/>
      <c r="I18" s="227">
        <v>26</v>
      </c>
      <c r="J18" s="227">
        <v>3</v>
      </c>
      <c r="K18" s="227">
        <v>11</v>
      </c>
      <c r="L18" s="227">
        <v>33</v>
      </c>
      <c r="M18" s="227">
        <v>12</v>
      </c>
      <c r="N18" s="227">
        <v>3</v>
      </c>
      <c r="O18" s="227">
        <v>1</v>
      </c>
      <c r="P18" s="252">
        <v>50000000</v>
      </c>
      <c r="Q18" s="410"/>
      <c r="R18" s="569"/>
      <c r="S18" s="410"/>
      <c r="T18" s="43">
        <f t="shared" si="0"/>
        <v>0</v>
      </c>
      <c r="U18" s="569"/>
      <c r="V18" s="410"/>
      <c r="W18" s="43">
        <f t="shared" si="1"/>
        <v>0</v>
      </c>
      <c r="X18" s="569"/>
      <c r="Y18" s="410"/>
      <c r="Z18" s="43">
        <f t="shared" si="2"/>
        <v>50000000</v>
      </c>
      <c r="AA18" s="569"/>
      <c r="AB18" s="410"/>
      <c r="AC18" s="43">
        <f t="shared" si="3"/>
        <v>0</v>
      </c>
      <c r="AD18" s="569"/>
      <c r="AE18" s="497"/>
    </row>
    <row r="19" spans="2:31" ht="56.25" customHeight="1" thickBot="1" x14ac:dyDescent="0.3">
      <c r="B19" s="426"/>
      <c r="C19" s="428"/>
      <c r="D19" s="454"/>
      <c r="E19" s="431"/>
      <c r="F19" s="234" t="s">
        <v>901</v>
      </c>
      <c r="G19" s="379"/>
      <c r="H19" s="375"/>
      <c r="I19" s="246">
        <v>26</v>
      </c>
      <c r="J19" s="246">
        <v>3</v>
      </c>
      <c r="K19" s="246">
        <v>11</v>
      </c>
      <c r="L19" s="246">
        <v>33</v>
      </c>
      <c r="M19" s="246">
        <v>12</v>
      </c>
      <c r="N19" s="246">
        <v>3</v>
      </c>
      <c r="O19" s="246">
        <v>4</v>
      </c>
      <c r="P19" s="108">
        <v>50000000</v>
      </c>
      <c r="Q19" s="419"/>
      <c r="R19" s="570"/>
      <c r="S19" s="419"/>
      <c r="T19" s="44">
        <f t="shared" si="0"/>
        <v>0</v>
      </c>
      <c r="U19" s="570"/>
      <c r="V19" s="419"/>
      <c r="W19" s="44">
        <f t="shared" si="1"/>
        <v>0</v>
      </c>
      <c r="X19" s="570"/>
      <c r="Y19" s="419"/>
      <c r="Z19" s="44">
        <f t="shared" si="2"/>
        <v>50000000</v>
      </c>
      <c r="AA19" s="570"/>
      <c r="AB19" s="419"/>
      <c r="AC19" s="44">
        <f t="shared" si="3"/>
        <v>0</v>
      </c>
      <c r="AD19" s="570"/>
      <c r="AE19" s="498"/>
    </row>
    <row r="20" spans="2:31" ht="72.75" customHeight="1" x14ac:dyDescent="0.25">
      <c r="B20" s="445" t="s">
        <v>902</v>
      </c>
      <c r="C20" s="447" t="s">
        <v>903</v>
      </c>
      <c r="D20" s="502">
        <v>2012170010127</v>
      </c>
      <c r="E20" s="366" t="s">
        <v>904</v>
      </c>
      <c r="F20" s="207" t="s">
        <v>905</v>
      </c>
      <c r="G20" s="200" t="s">
        <v>906</v>
      </c>
      <c r="H20" s="207" t="s">
        <v>907</v>
      </c>
      <c r="I20" s="200">
        <v>23</v>
      </c>
      <c r="J20" s="200">
        <v>3</v>
      </c>
      <c r="K20" s="200">
        <v>22</v>
      </c>
      <c r="L20" s="200">
        <v>33</v>
      </c>
      <c r="M20" s="200">
        <v>21</v>
      </c>
      <c r="N20" s="200">
        <v>127</v>
      </c>
      <c r="O20" s="200">
        <v>1</v>
      </c>
      <c r="P20" s="258">
        <v>30000000</v>
      </c>
      <c r="Q20" s="411">
        <f>SUM(P20:P24)</f>
        <v>404000000</v>
      </c>
      <c r="R20" s="463">
        <f>SUM(T20:T24)+SUM(W20:W24)+SUM(Z20:Z24)+SUM(AC20:AC24)</f>
        <v>404000000</v>
      </c>
      <c r="S20" s="344">
        <f>SUM(V20:V54)+SUM(Y20:Y54)+SUM(AB20:AB54)+SUM(AE20:AE54)</f>
        <v>25386887000</v>
      </c>
      <c r="T20" s="191">
        <f t="shared" si="0"/>
        <v>0</v>
      </c>
      <c r="U20" s="463">
        <f>SUM(T20:T24)</f>
        <v>0</v>
      </c>
      <c r="V20" s="411">
        <f>SUM(T20:T50)</f>
        <v>0</v>
      </c>
      <c r="W20" s="191">
        <f t="shared" si="1"/>
        <v>30000000</v>
      </c>
      <c r="X20" s="463">
        <f>SUM(W20:W24)</f>
        <v>404000000</v>
      </c>
      <c r="Y20" s="411">
        <f>SUM(W20:W50)</f>
        <v>2555887000</v>
      </c>
      <c r="Z20" s="191">
        <f t="shared" si="2"/>
        <v>0</v>
      </c>
      <c r="AA20" s="463">
        <f>SUM(Z20:Z24)</f>
        <v>0</v>
      </c>
      <c r="AB20" s="411">
        <f>SUM(Z20:Z50)</f>
        <v>19540000000</v>
      </c>
      <c r="AC20" s="191">
        <f t="shared" si="3"/>
        <v>0</v>
      </c>
      <c r="AD20" s="463">
        <f>SUM(AC20:AC24)</f>
        <v>0</v>
      </c>
      <c r="AE20" s="529">
        <f>SUM(AC20:AC50)</f>
        <v>3054000000</v>
      </c>
    </row>
    <row r="21" spans="2:31" ht="64.5" customHeight="1" x14ac:dyDescent="0.25">
      <c r="B21" s="425"/>
      <c r="C21" s="427"/>
      <c r="D21" s="429"/>
      <c r="E21" s="358"/>
      <c r="F21" s="204" t="s">
        <v>908</v>
      </c>
      <c r="G21" s="227" t="s">
        <v>906</v>
      </c>
      <c r="H21" s="204" t="s">
        <v>907</v>
      </c>
      <c r="I21" s="227">
        <v>23</v>
      </c>
      <c r="J21" s="227">
        <v>3</v>
      </c>
      <c r="K21" s="227">
        <v>22</v>
      </c>
      <c r="L21" s="227">
        <v>33</v>
      </c>
      <c r="M21" s="227">
        <v>21</v>
      </c>
      <c r="N21" s="227">
        <v>127</v>
      </c>
      <c r="O21" s="227">
        <v>2</v>
      </c>
      <c r="P21" s="252">
        <v>190000000</v>
      </c>
      <c r="Q21" s="408"/>
      <c r="R21" s="533"/>
      <c r="S21" s="479"/>
      <c r="T21" s="43">
        <f t="shared" si="0"/>
        <v>0</v>
      </c>
      <c r="U21" s="533"/>
      <c r="V21" s="408"/>
      <c r="W21" s="43">
        <f t="shared" si="1"/>
        <v>190000000</v>
      </c>
      <c r="X21" s="533"/>
      <c r="Y21" s="408"/>
      <c r="Z21" s="43">
        <f t="shared" si="2"/>
        <v>0</v>
      </c>
      <c r="AA21" s="533"/>
      <c r="AB21" s="408"/>
      <c r="AC21" s="43">
        <f t="shared" si="3"/>
        <v>0</v>
      </c>
      <c r="AD21" s="533"/>
      <c r="AE21" s="493"/>
    </row>
    <row r="22" spans="2:31" ht="75" customHeight="1" x14ac:dyDescent="0.25">
      <c r="B22" s="425"/>
      <c r="C22" s="427"/>
      <c r="D22" s="429"/>
      <c r="E22" s="358"/>
      <c r="F22" s="204" t="s">
        <v>909</v>
      </c>
      <c r="G22" s="227" t="s">
        <v>910</v>
      </c>
      <c r="H22" s="204" t="s">
        <v>911</v>
      </c>
      <c r="I22" s="227">
        <v>23</v>
      </c>
      <c r="J22" s="227">
        <v>3</v>
      </c>
      <c r="K22" s="227">
        <v>22</v>
      </c>
      <c r="L22" s="227">
        <v>33</v>
      </c>
      <c r="M22" s="227">
        <v>21</v>
      </c>
      <c r="N22" s="227">
        <v>127</v>
      </c>
      <c r="O22" s="227">
        <v>5</v>
      </c>
      <c r="P22" s="252">
        <v>22000000</v>
      </c>
      <c r="Q22" s="408"/>
      <c r="R22" s="533"/>
      <c r="S22" s="479"/>
      <c r="T22" s="43">
        <f t="shared" si="0"/>
        <v>0</v>
      </c>
      <c r="U22" s="533"/>
      <c r="V22" s="408"/>
      <c r="W22" s="43">
        <f t="shared" si="1"/>
        <v>22000000</v>
      </c>
      <c r="X22" s="533"/>
      <c r="Y22" s="408"/>
      <c r="Z22" s="43">
        <f t="shared" si="2"/>
        <v>0</v>
      </c>
      <c r="AA22" s="533"/>
      <c r="AB22" s="408"/>
      <c r="AC22" s="43">
        <f t="shared" si="3"/>
        <v>0</v>
      </c>
      <c r="AD22" s="533"/>
      <c r="AE22" s="493"/>
    </row>
    <row r="23" spans="2:31" ht="60" customHeight="1" x14ac:dyDescent="0.25">
      <c r="B23" s="425"/>
      <c r="C23" s="427"/>
      <c r="D23" s="429"/>
      <c r="E23" s="358"/>
      <c r="F23" s="204" t="s">
        <v>912</v>
      </c>
      <c r="G23" s="227" t="s">
        <v>910</v>
      </c>
      <c r="H23" s="204" t="s">
        <v>911</v>
      </c>
      <c r="I23" s="227">
        <v>23</v>
      </c>
      <c r="J23" s="227">
        <v>3</v>
      </c>
      <c r="K23" s="227">
        <v>22</v>
      </c>
      <c r="L23" s="227">
        <v>33</v>
      </c>
      <c r="M23" s="227">
        <v>21</v>
      </c>
      <c r="N23" s="227">
        <v>127</v>
      </c>
      <c r="O23" s="227">
        <v>6</v>
      </c>
      <c r="P23" s="252">
        <v>150000000</v>
      </c>
      <c r="Q23" s="408"/>
      <c r="R23" s="533"/>
      <c r="S23" s="479"/>
      <c r="T23" s="43">
        <f t="shared" si="0"/>
        <v>0</v>
      </c>
      <c r="U23" s="533"/>
      <c r="V23" s="408"/>
      <c r="W23" s="43">
        <f t="shared" si="1"/>
        <v>150000000</v>
      </c>
      <c r="X23" s="533"/>
      <c r="Y23" s="408"/>
      <c r="Z23" s="43">
        <f t="shared" si="2"/>
        <v>0</v>
      </c>
      <c r="AA23" s="533"/>
      <c r="AB23" s="408"/>
      <c r="AC23" s="43">
        <f t="shared" si="3"/>
        <v>0</v>
      </c>
      <c r="AD23" s="533"/>
      <c r="AE23" s="493"/>
    </row>
    <row r="24" spans="2:31" ht="79.5" customHeight="1" x14ac:dyDescent="0.25">
      <c r="B24" s="425"/>
      <c r="C24" s="427"/>
      <c r="D24" s="429"/>
      <c r="E24" s="358"/>
      <c r="F24" s="204" t="s">
        <v>913</v>
      </c>
      <c r="G24" s="227" t="s">
        <v>910</v>
      </c>
      <c r="H24" s="204" t="s">
        <v>911</v>
      </c>
      <c r="I24" s="227">
        <v>23</v>
      </c>
      <c r="J24" s="227">
        <v>3</v>
      </c>
      <c r="K24" s="227">
        <v>22</v>
      </c>
      <c r="L24" s="227">
        <v>33</v>
      </c>
      <c r="M24" s="227">
        <v>21</v>
      </c>
      <c r="N24" s="227">
        <v>127</v>
      </c>
      <c r="O24" s="227">
        <v>6</v>
      </c>
      <c r="P24" s="252">
        <v>12000000</v>
      </c>
      <c r="Q24" s="408"/>
      <c r="R24" s="533"/>
      <c r="S24" s="479"/>
      <c r="T24" s="43">
        <f t="shared" si="0"/>
        <v>0</v>
      </c>
      <c r="U24" s="533"/>
      <c r="V24" s="408"/>
      <c r="W24" s="43">
        <f t="shared" si="1"/>
        <v>12000000</v>
      </c>
      <c r="X24" s="533"/>
      <c r="Y24" s="408"/>
      <c r="Z24" s="43">
        <f t="shared" si="2"/>
        <v>0</v>
      </c>
      <c r="AA24" s="533"/>
      <c r="AB24" s="408"/>
      <c r="AC24" s="43">
        <f t="shared" si="3"/>
        <v>0</v>
      </c>
      <c r="AD24" s="533"/>
      <c r="AE24" s="493"/>
    </row>
    <row r="25" spans="2:31" ht="45" customHeight="1" x14ac:dyDescent="0.25">
      <c r="B25" s="425"/>
      <c r="C25" s="427" t="s">
        <v>914</v>
      </c>
      <c r="D25" s="429">
        <v>2012170010130</v>
      </c>
      <c r="E25" s="358" t="s">
        <v>915</v>
      </c>
      <c r="F25" s="364" t="s">
        <v>916</v>
      </c>
      <c r="G25" s="356" t="s">
        <v>917</v>
      </c>
      <c r="H25" s="364" t="s">
        <v>918</v>
      </c>
      <c r="I25" s="227">
        <v>23</v>
      </c>
      <c r="J25" s="227">
        <v>3</v>
      </c>
      <c r="K25" s="227">
        <v>22</v>
      </c>
      <c r="L25" s="227">
        <v>33</v>
      </c>
      <c r="M25" s="227">
        <v>122</v>
      </c>
      <c r="N25" s="227">
        <v>130</v>
      </c>
      <c r="O25" s="227">
        <v>2</v>
      </c>
      <c r="P25" s="252">
        <v>200000000</v>
      </c>
      <c r="Q25" s="408">
        <f>SUM(P25:P32)</f>
        <v>807000000</v>
      </c>
      <c r="R25" s="533">
        <f>SUM(T25:T32)+SUM(W25:W32)+SUM(Z25:Z32)+SUM(AC25:AC32)</f>
        <v>807000000</v>
      </c>
      <c r="S25" s="479"/>
      <c r="T25" s="43">
        <f t="shared" si="0"/>
        <v>0</v>
      </c>
      <c r="U25" s="533">
        <f>SUM(T25:T32)</f>
        <v>0</v>
      </c>
      <c r="V25" s="408"/>
      <c r="W25" s="43">
        <f t="shared" si="1"/>
        <v>200000000</v>
      </c>
      <c r="X25" s="533">
        <f>SUM(W25:W32)</f>
        <v>807000000</v>
      </c>
      <c r="Y25" s="408"/>
      <c r="Z25" s="43">
        <f t="shared" si="2"/>
        <v>0</v>
      </c>
      <c r="AA25" s="533">
        <f>SUM(Z25:Z32)</f>
        <v>0</v>
      </c>
      <c r="AB25" s="408"/>
      <c r="AC25" s="43">
        <f t="shared" si="3"/>
        <v>0</v>
      </c>
      <c r="AD25" s="533">
        <f>SUM(AC25:AC32)</f>
        <v>0</v>
      </c>
      <c r="AE25" s="493"/>
    </row>
    <row r="26" spans="2:31" ht="45" customHeight="1" x14ac:dyDescent="0.25">
      <c r="B26" s="425"/>
      <c r="C26" s="427"/>
      <c r="D26" s="429"/>
      <c r="E26" s="358"/>
      <c r="F26" s="366"/>
      <c r="G26" s="357"/>
      <c r="H26" s="366"/>
      <c r="I26" s="227">
        <v>23</v>
      </c>
      <c r="J26" s="227">
        <v>3</v>
      </c>
      <c r="K26" s="227">
        <v>22</v>
      </c>
      <c r="L26" s="227">
        <v>33</v>
      </c>
      <c r="M26" s="227">
        <v>122</v>
      </c>
      <c r="N26" s="227">
        <v>130</v>
      </c>
      <c r="O26" s="227">
        <v>2</v>
      </c>
      <c r="P26" s="252">
        <v>50000000</v>
      </c>
      <c r="Q26" s="408"/>
      <c r="R26" s="533"/>
      <c r="S26" s="479"/>
      <c r="T26" s="43">
        <f t="shared" si="0"/>
        <v>0</v>
      </c>
      <c r="U26" s="533"/>
      <c r="V26" s="408"/>
      <c r="W26" s="43">
        <f t="shared" si="1"/>
        <v>50000000</v>
      </c>
      <c r="X26" s="533"/>
      <c r="Y26" s="408"/>
      <c r="Z26" s="43">
        <f t="shared" si="2"/>
        <v>0</v>
      </c>
      <c r="AA26" s="533"/>
      <c r="AB26" s="408"/>
      <c r="AC26" s="43">
        <f t="shared" si="3"/>
        <v>0</v>
      </c>
      <c r="AD26" s="533"/>
      <c r="AE26" s="493"/>
    </row>
    <row r="27" spans="2:31" ht="45" customHeight="1" x14ac:dyDescent="0.25">
      <c r="B27" s="425"/>
      <c r="C27" s="427"/>
      <c r="D27" s="429"/>
      <c r="E27" s="358"/>
      <c r="F27" s="364" t="s">
        <v>919</v>
      </c>
      <c r="G27" s="356" t="s">
        <v>917</v>
      </c>
      <c r="H27" s="364" t="s">
        <v>918</v>
      </c>
      <c r="I27" s="227">
        <v>23</v>
      </c>
      <c r="J27" s="227">
        <v>3</v>
      </c>
      <c r="K27" s="227">
        <v>22</v>
      </c>
      <c r="L27" s="227">
        <v>33</v>
      </c>
      <c r="M27" s="227">
        <v>122</v>
      </c>
      <c r="N27" s="227">
        <v>130</v>
      </c>
      <c r="O27" s="227">
        <v>2</v>
      </c>
      <c r="P27" s="252">
        <v>100000000</v>
      </c>
      <c r="Q27" s="408"/>
      <c r="R27" s="533"/>
      <c r="S27" s="479"/>
      <c r="T27" s="43">
        <f t="shared" si="0"/>
        <v>0</v>
      </c>
      <c r="U27" s="533"/>
      <c r="V27" s="408"/>
      <c r="W27" s="43">
        <f t="shared" si="1"/>
        <v>100000000</v>
      </c>
      <c r="X27" s="533"/>
      <c r="Y27" s="408"/>
      <c r="Z27" s="43">
        <f t="shared" si="2"/>
        <v>0</v>
      </c>
      <c r="AA27" s="533"/>
      <c r="AB27" s="408"/>
      <c r="AC27" s="43">
        <f t="shared" si="3"/>
        <v>0</v>
      </c>
      <c r="AD27" s="533"/>
      <c r="AE27" s="493"/>
    </row>
    <row r="28" spans="2:31" ht="33.75" customHeight="1" x14ac:dyDescent="0.25">
      <c r="B28" s="425"/>
      <c r="C28" s="427"/>
      <c r="D28" s="429"/>
      <c r="E28" s="358"/>
      <c r="F28" s="365"/>
      <c r="G28" s="382"/>
      <c r="H28" s="365"/>
      <c r="I28" s="227">
        <v>23</v>
      </c>
      <c r="J28" s="227">
        <v>3</v>
      </c>
      <c r="K28" s="227">
        <v>22</v>
      </c>
      <c r="L28" s="227">
        <v>33</v>
      </c>
      <c r="M28" s="227">
        <v>222</v>
      </c>
      <c r="N28" s="227">
        <v>130</v>
      </c>
      <c r="O28" s="227">
        <v>2</v>
      </c>
      <c r="P28" s="252">
        <v>50000000</v>
      </c>
      <c r="Q28" s="408"/>
      <c r="R28" s="533"/>
      <c r="S28" s="479"/>
      <c r="T28" s="43">
        <f t="shared" si="0"/>
        <v>0</v>
      </c>
      <c r="U28" s="533"/>
      <c r="V28" s="408"/>
      <c r="W28" s="43">
        <f t="shared" si="1"/>
        <v>50000000</v>
      </c>
      <c r="X28" s="533"/>
      <c r="Y28" s="408"/>
      <c r="Z28" s="43">
        <f t="shared" si="2"/>
        <v>0</v>
      </c>
      <c r="AA28" s="533"/>
      <c r="AB28" s="408"/>
      <c r="AC28" s="43">
        <f t="shared" si="3"/>
        <v>0</v>
      </c>
      <c r="AD28" s="533"/>
      <c r="AE28" s="493"/>
    </row>
    <row r="29" spans="2:31" ht="33.75" customHeight="1" x14ac:dyDescent="0.25">
      <c r="B29" s="425"/>
      <c r="C29" s="427"/>
      <c r="D29" s="429"/>
      <c r="E29" s="358"/>
      <c r="F29" s="366"/>
      <c r="G29" s="357"/>
      <c r="H29" s="366"/>
      <c r="I29" s="227">
        <v>23</v>
      </c>
      <c r="J29" s="227">
        <v>3</v>
      </c>
      <c r="K29" s="227">
        <v>22</v>
      </c>
      <c r="L29" s="227">
        <v>33</v>
      </c>
      <c r="M29" s="227">
        <v>222</v>
      </c>
      <c r="N29" s="227">
        <v>130</v>
      </c>
      <c r="O29" s="227">
        <v>2</v>
      </c>
      <c r="P29" s="252">
        <v>287000000</v>
      </c>
      <c r="Q29" s="408"/>
      <c r="R29" s="533"/>
      <c r="S29" s="479"/>
      <c r="T29" s="43">
        <f t="shared" si="0"/>
        <v>0</v>
      </c>
      <c r="U29" s="533"/>
      <c r="V29" s="408"/>
      <c r="W29" s="43">
        <f t="shared" si="1"/>
        <v>287000000</v>
      </c>
      <c r="X29" s="533"/>
      <c r="Y29" s="408"/>
      <c r="Z29" s="43">
        <f t="shared" si="2"/>
        <v>0</v>
      </c>
      <c r="AA29" s="533"/>
      <c r="AB29" s="408"/>
      <c r="AC29" s="43">
        <f t="shared" si="3"/>
        <v>0</v>
      </c>
      <c r="AD29" s="533"/>
      <c r="AE29" s="493"/>
    </row>
    <row r="30" spans="2:31" ht="45" customHeight="1" x14ac:dyDescent="0.25">
      <c r="B30" s="425"/>
      <c r="C30" s="427"/>
      <c r="D30" s="429"/>
      <c r="E30" s="358"/>
      <c r="F30" s="204" t="s">
        <v>920</v>
      </c>
      <c r="G30" s="227" t="s">
        <v>921</v>
      </c>
      <c r="H30" s="204" t="s">
        <v>922</v>
      </c>
      <c r="I30" s="227">
        <v>23</v>
      </c>
      <c r="J30" s="227">
        <v>3</v>
      </c>
      <c r="K30" s="227">
        <v>82</v>
      </c>
      <c r="L30" s="227">
        <v>33</v>
      </c>
      <c r="M30" s="227">
        <v>122</v>
      </c>
      <c r="N30" s="227">
        <v>130</v>
      </c>
      <c r="O30" s="227">
        <v>2</v>
      </c>
      <c r="P30" s="252">
        <v>50000000</v>
      </c>
      <c r="Q30" s="408"/>
      <c r="R30" s="533"/>
      <c r="S30" s="479"/>
      <c r="T30" s="43">
        <f t="shared" si="0"/>
        <v>0</v>
      </c>
      <c r="U30" s="533"/>
      <c r="V30" s="408"/>
      <c r="W30" s="43">
        <f t="shared" si="1"/>
        <v>50000000</v>
      </c>
      <c r="X30" s="533"/>
      <c r="Y30" s="408"/>
      <c r="Z30" s="43">
        <f t="shared" si="2"/>
        <v>0</v>
      </c>
      <c r="AA30" s="533"/>
      <c r="AB30" s="408"/>
      <c r="AC30" s="43">
        <f t="shared" si="3"/>
        <v>0</v>
      </c>
      <c r="AD30" s="533"/>
      <c r="AE30" s="493"/>
    </row>
    <row r="31" spans="2:31" ht="45" customHeight="1" x14ac:dyDescent="0.25">
      <c r="B31" s="425"/>
      <c r="C31" s="427"/>
      <c r="D31" s="429"/>
      <c r="E31" s="358"/>
      <c r="F31" s="204" t="s">
        <v>923</v>
      </c>
      <c r="G31" s="227" t="s">
        <v>917</v>
      </c>
      <c r="H31" s="204" t="s">
        <v>924</v>
      </c>
      <c r="I31" s="227">
        <v>23</v>
      </c>
      <c r="J31" s="227">
        <v>3</v>
      </c>
      <c r="K31" s="227">
        <v>22</v>
      </c>
      <c r="L31" s="227">
        <v>33</v>
      </c>
      <c r="M31" s="227">
        <v>222</v>
      </c>
      <c r="N31" s="227">
        <v>130</v>
      </c>
      <c r="O31" s="227">
        <v>2</v>
      </c>
      <c r="P31" s="252">
        <v>40000000</v>
      </c>
      <c r="Q31" s="408"/>
      <c r="R31" s="533"/>
      <c r="S31" s="479"/>
      <c r="T31" s="43">
        <f t="shared" si="0"/>
        <v>0</v>
      </c>
      <c r="U31" s="533"/>
      <c r="V31" s="408"/>
      <c r="W31" s="43">
        <f t="shared" si="1"/>
        <v>40000000</v>
      </c>
      <c r="X31" s="533"/>
      <c r="Y31" s="408"/>
      <c r="Z31" s="43">
        <f t="shared" si="2"/>
        <v>0</v>
      </c>
      <c r="AA31" s="533"/>
      <c r="AB31" s="408"/>
      <c r="AC31" s="43">
        <f t="shared" si="3"/>
        <v>0</v>
      </c>
      <c r="AD31" s="533"/>
      <c r="AE31" s="493"/>
    </row>
    <row r="32" spans="2:31" ht="69" customHeight="1" x14ac:dyDescent="0.25">
      <c r="B32" s="425"/>
      <c r="C32" s="427"/>
      <c r="D32" s="429"/>
      <c r="E32" s="358"/>
      <c r="F32" s="204" t="s">
        <v>925</v>
      </c>
      <c r="G32" s="227" t="s">
        <v>917</v>
      </c>
      <c r="H32" s="204" t="s">
        <v>924</v>
      </c>
      <c r="I32" s="227">
        <v>23</v>
      </c>
      <c r="J32" s="227">
        <v>3</v>
      </c>
      <c r="K32" s="227">
        <v>22</v>
      </c>
      <c r="L32" s="227">
        <v>33</v>
      </c>
      <c r="M32" s="227">
        <v>122</v>
      </c>
      <c r="N32" s="227">
        <v>130</v>
      </c>
      <c r="O32" s="227">
        <v>6</v>
      </c>
      <c r="P32" s="252">
        <v>30000000</v>
      </c>
      <c r="Q32" s="408"/>
      <c r="R32" s="533"/>
      <c r="S32" s="479"/>
      <c r="T32" s="43">
        <f t="shared" si="0"/>
        <v>0</v>
      </c>
      <c r="U32" s="533"/>
      <c r="V32" s="408"/>
      <c r="W32" s="43">
        <f t="shared" si="1"/>
        <v>30000000</v>
      </c>
      <c r="X32" s="533"/>
      <c r="Y32" s="408"/>
      <c r="Z32" s="43">
        <f t="shared" si="2"/>
        <v>0</v>
      </c>
      <c r="AA32" s="533"/>
      <c r="AB32" s="408"/>
      <c r="AC32" s="43">
        <f t="shared" si="3"/>
        <v>0</v>
      </c>
      <c r="AD32" s="533"/>
      <c r="AE32" s="493"/>
    </row>
    <row r="33" spans="2:31" ht="48.75" customHeight="1" x14ac:dyDescent="0.25">
      <c r="B33" s="425"/>
      <c r="C33" s="427" t="s">
        <v>926</v>
      </c>
      <c r="D33" s="429">
        <v>2012170010129</v>
      </c>
      <c r="E33" s="358" t="s">
        <v>927</v>
      </c>
      <c r="F33" s="364" t="s">
        <v>928</v>
      </c>
      <c r="G33" s="356" t="s">
        <v>929</v>
      </c>
      <c r="H33" s="364" t="s">
        <v>930</v>
      </c>
      <c r="I33" s="227">
        <v>23</v>
      </c>
      <c r="J33" s="227">
        <v>3</v>
      </c>
      <c r="K33" s="227">
        <v>22</v>
      </c>
      <c r="L33" s="227">
        <v>33</v>
      </c>
      <c r="M33" s="227">
        <v>123</v>
      </c>
      <c r="N33" s="227">
        <v>129</v>
      </c>
      <c r="O33" s="227">
        <v>3</v>
      </c>
      <c r="P33" s="252">
        <v>58380000</v>
      </c>
      <c r="Q33" s="408">
        <f>SUM(P33:P44)</f>
        <v>1244887000</v>
      </c>
      <c r="R33" s="533">
        <f>SUM(T33:T44)+SUM(W33:W44)+SUM(Z33:Z44)+SUM(AC33:AC44)</f>
        <v>1244887000</v>
      </c>
      <c r="S33" s="479"/>
      <c r="T33" s="43">
        <f t="shared" si="0"/>
        <v>0</v>
      </c>
      <c r="U33" s="533">
        <f>SUM(T33:T44)</f>
        <v>0</v>
      </c>
      <c r="V33" s="408"/>
      <c r="W33" s="43">
        <f t="shared" si="1"/>
        <v>58380000</v>
      </c>
      <c r="X33" s="533">
        <f>SUM(W33:W44)</f>
        <v>1204887000</v>
      </c>
      <c r="Y33" s="408"/>
      <c r="Z33" s="43">
        <f t="shared" si="2"/>
        <v>0</v>
      </c>
      <c r="AA33" s="533">
        <f>SUM(Z33:Z44)</f>
        <v>40000000</v>
      </c>
      <c r="AB33" s="408"/>
      <c r="AC33" s="43">
        <f t="shared" si="3"/>
        <v>0</v>
      </c>
      <c r="AD33" s="533">
        <f>SUM(AC33:AC44)</f>
        <v>0</v>
      </c>
      <c r="AE33" s="493"/>
    </row>
    <row r="34" spans="2:31" ht="48.75" customHeight="1" x14ac:dyDescent="0.25">
      <c r="B34" s="425"/>
      <c r="C34" s="427"/>
      <c r="D34" s="429"/>
      <c r="E34" s="358"/>
      <c r="F34" s="366"/>
      <c r="G34" s="357"/>
      <c r="H34" s="366"/>
      <c r="I34" s="227">
        <v>23</v>
      </c>
      <c r="J34" s="227">
        <v>3</v>
      </c>
      <c r="K34" s="227">
        <v>22</v>
      </c>
      <c r="L34" s="227">
        <v>33</v>
      </c>
      <c r="M34" s="227">
        <v>223</v>
      </c>
      <c r="N34" s="227">
        <v>129</v>
      </c>
      <c r="O34" s="227">
        <v>3</v>
      </c>
      <c r="P34" s="252">
        <v>116507000</v>
      </c>
      <c r="Q34" s="408"/>
      <c r="R34" s="533"/>
      <c r="S34" s="479"/>
      <c r="T34" s="43">
        <f t="shared" si="0"/>
        <v>0</v>
      </c>
      <c r="U34" s="533"/>
      <c r="V34" s="408"/>
      <c r="W34" s="43">
        <f t="shared" si="1"/>
        <v>116507000</v>
      </c>
      <c r="X34" s="533"/>
      <c r="Y34" s="408"/>
      <c r="Z34" s="43">
        <f t="shared" si="2"/>
        <v>0</v>
      </c>
      <c r="AA34" s="533"/>
      <c r="AB34" s="408"/>
      <c r="AC34" s="43">
        <f t="shared" si="3"/>
        <v>0</v>
      </c>
      <c r="AD34" s="533"/>
      <c r="AE34" s="493"/>
    </row>
    <row r="35" spans="2:31" ht="48.75" customHeight="1" x14ac:dyDescent="0.25">
      <c r="B35" s="425"/>
      <c r="C35" s="427"/>
      <c r="D35" s="429"/>
      <c r="E35" s="358"/>
      <c r="F35" s="204" t="s">
        <v>928</v>
      </c>
      <c r="G35" s="227" t="s">
        <v>929</v>
      </c>
      <c r="H35" s="204" t="s">
        <v>930</v>
      </c>
      <c r="I35" s="227">
        <v>23</v>
      </c>
      <c r="J35" s="227">
        <v>3</v>
      </c>
      <c r="K35" s="227">
        <v>11</v>
      </c>
      <c r="L35" s="227">
        <v>33</v>
      </c>
      <c r="M35" s="227">
        <v>23</v>
      </c>
      <c r="N35" s="227">
        <v>129</v>
      </c>
      <c r="O35" s="227">
        <v>3</v>
      </c>
      <c r="P35" s="252">
        <v>40000000</v>
      </c>
      <c r="Q35" s="408"/>
      <c r="R35" s="533"/>
      <c r="S35" s="479"/>
      <c r="T35" s="43">
        <f t="shared" si="0"/>
        <v>0</v>
      </c>
      <c r="U35" s="533"/>
      <c r="V35" s="408"/>
      <c r="W35" s="43">
        <f t="shared" si="1"/>
        <v>0</v>
      </c>
      <c r="X35" s="533"/>
      <c r="Y35" s="408"/>
      <c r="Z35" s="43">
        <f t="shared" si="2"/>
        <v>40000000</v>
      </c>
      <c r="AA35" s="533"/>
      <c r="AB35" s="408"/>
      <c r="AC35" s="43">
        <f t="shared" si="3"/>
        <v>0</v>
      </c>
      <c r="AD35" s="533"/>
      <c r="AE35" s="493"/>
    </row>
    <row r="36" spans="2:31" ht="48.75" customHeight="1" x14ac:dyDescent="0.25">
      <c r="B36" s="425"/>
      <c r="C36" s="427"/>
      <c r="D36" s="429"/>
      <c r="E36" s="358"/>
      <c r="F36" s="364" t="s">
        <v>931</v>
      </c>
      <c r="G36" s="356" t="s">
        <v>929</v>
      </c>
      <c r="H36" s="364" t="s">
        <v>930</v>
      </c>
      <c r="I36" s="227">
        <v>23</v>
      </c>
      <c r="J36" s="227">
        <v>3</v>
      </c>
      <c r="K36" s="227">
        <v>22</v>
      </c>
      <c r="L36" s="227">
        <v>33</v>
      </c>
      <c r="M36" s="227">
        <v>123</v>
      </c>
      <c r="N36" s="227">
        <v>129</v>
      </c>
      <c r="O36" s="227">
        <v>4</v>
      </c>
      <c r="P36" s="252">
        <v>330000000</v>
      </c>
      <c r="Q36" s="408"/>
      <c r="R36" s="533"/>
      <c r="S36" s="479"/>
      <c r="T36" s="43">
        <f t="shared" si="0"/>
        <v>0</v>
      </c>
      <c r="U36" s="533"/>
      <c r="V36" s="408"/>
      <c r="W36" s="43">
        <f t="shared" si="1"/>
        <v>330000000</v>
      </c>
      <c r="X36" s="533"/>
      <c r="Y36" s="408"/>
      <c r="Z36" s="43">
        <f t="shared" si="2"/>
        <v>0</v>
      </c>
      <c r="AA36" s="533"/>
      <c r="AB36" s="408"/>
      <c r="AC36" s="43">
        <f t="shared" si="3"/>
        <v>0</v>
      </c>
      <c r="AD36" s="533"/>
      <c r="AE36" s="493"/>
    </row>
    <row r="37" spans="2:31" ht="48.75" customHeight="1" x14ac:dyDescent="0.25">
      <c r="B37" s="425"/>
      <c r="C37" s="427"/>
      <c r="D37" s="429"/>
      <c r="E37" s="358"/>
      <c r="F37" s="366"/>
      <c r="G37" s="357"/>
      <c r="H37" s="366"/>
      <c r="I37" s="227">
        <v>23</v>
      </c>
      <c r="J37" s="227">
        <v>3</v>
      </c>
      <c r="K37" s="227">
        <v>22</v>
      </c>
      <c r="L37" s="227">
        <v>33</v>
      </c>
      <c r="M37" s="227">
        <v>223</v>
      </c>
      <c r="N37" s="227">
        <v>129</v>
      </c>
      <c r="O37" s="227">
        <v>4</v>
      </c>
      <c r="P37" s="252">
        <v>220000000</v>
      </c>
      <c r="Q37" s="408"/>
      <c r="R37" s="533"/>
      <c r="S37" s="479"/>
      <c r="T37" s="43">
        <f t="shared" si="0"/>
        <v>0</v>
      </c>
      <c r="U37" s="533"/>
      <c r="V37" s="408"/>
      <c r="W37" s="43">
        <f t="shared" si="1"/>
        <v>220000000</v>
      </c>
      <c r="X37" s="533"/>
      <c r="Y37" s="408"/>
      <c r="Z37" s="43">
        <f t="shared" si="2"/>
        <v>0</v>
      </c>
      <c r="AA37" s="533"/>
      <c r="AB37" s="408"/>
      <c r="AC37" s="43">
        <f t="shared" si="3"/>
        <v>0</v>
      </c>
      <c r="AD37" s="533"/>
      <c r="AE37" s="493"/>
    </row>
    <row r="38" spans="2:31" ht="48.75" customHeight="1" x14ac:dyDescent="0.25">
      <c r="B38" s="425"/>
      <c r="C38" s="427"/>
      <c r="D38" s="429"/>
      <c r="E38" s="358"/>
      <c r="F38" s="567" t="s">
        <v>932</v>
      </c>
      <c r="G38" s="356" t="s">
        <v>933</v>
      </c>
      <c r="H38" s="364" t="s">
        <v>934</v>
      </c>
      <c r="I38" s="227">
        <v>23</v>
      </c>
      <c r="J38" s="227">
        <v>3</v>
      </c>
      <c r="K38" s="227">
        <v>82</v>
      </c>
      <c r="L38" s="227">
        <v>33</v>
      </c>
      <c r="M38" s="227">
        <v>123</v>
      </c>
      <c r="N38" s="227">
        <v>129</v>
      </c>
      <c r="O38" s="227">
        <v>6</v>
      </c>
      <c r="P38" s="252">
        <v>50000000</v>
      </c>
      <c r="Q38" s="408"/>
      <c r="R38" s="533"/>
      <c r="S38" s="479"/>
      <c r="T38" s="43">
        <f t="shared" si="0"/>
        <v>0</v>
      </c>
      <c r="U38" s="533"/>
      <c r="V38" s="408"/>
      <c r="W38" s="43">
        <f t="shared" si="1"/>
        <v>50000000</v>
      </c>
      <c r="X38" s="533"/>
      <c r="Y38" s="408"/>
      <c r="Z38" s="43">
        <f t="shared" si="2"/>
        <v>0</v>
      </c>
      <c r="AA38" s="533"/>
      <c r="AB38" s="408"/>
      <c r="AC38" s="43">
        <f t="shared" si="3"/>
        <v>0</v>
      </c>
      <c r="AD38" s="533"/>
      <c r="AE38" s="493"/>
    </row>
    <row r="39" spans="2:31" ht="48.75" customHeight="1" x14ac:dyDescent="0.25">
      <c r="B39" s="425"/>
      <c r="C39" s="427"/>
      <c r="D39" s="429"/>
      <c r="E39" s="358"/>
      <c r="F39" s="568"/>
      <c r="G39" s="357"/>
      <c r="H39" s="366"/>
      <c r="I39" s="227">
        <v>23</v>
      </c>
      <c r="J39" s="227">
        <v>3</v>
      </c>
      <c r="K39" s="227">
        <v>82</v>
      </c>
      <c r="L39" s="227">
        <v>33</v>
      </c>
      <c r="M39" s="227">
        <v>223</v>
      </c>
      <c r="N39" s="227">
        <v>129</v>
      </c>
      <c r="O39" s="227">
        <v>6</v>
      </c>
      <c r="P39" s="252">
        <v>10000000</v>
      </c>
      <c r="Q39" s="408"/>
      <c r="R39" s="533"/>
      <c r="S39" s="479"/>
      <c r="T39" s="43">
        <f t="shared" si="0"/>
        <v>0</v>
      </c>
      <c r="U39" s="533"/>
      <c r="V39" s="408"/>
      <c r="W39" s="43">
        <f t="shared" si="1"/>
        <v>10000000</v>
      </c>
      <c r="X39" s="533"/>
      <c r="Y39" s="408"/>
      <c r="Z39" s="43">
        <f t="shared" si="2"/>
        <v>0</v>
      </c>
      <c r="AA39" s="533"/>
      <c r="AB39" s="408"/>
      <c r="AC39" s="43">
        <f t="shared" si="3"/>
        <v>0</v>
      </c>
      <c r="AD39" s="533"/>
      <c r="AE39" s="493"/>
    </row>
    <row r="40" spans="2:31" ht="48.75" customHeight="1" x14ac:dyDescent="0.25">
      <c r="B40" s="425"/>
      <c r="C40" s="427"/>
      <c r="D40" s="429"/>
      <c r="E40" s="358"/>
      <c r="F40" s="567" t="s">
        <v>935</v>
      </c>
      <c r="G40" s="356" t="s">
        <v>929</v>
      </c>
      <c r="H40" s="364" t="s">
        <v>930</v>
      </c>
      <c r="I40" s="227">
        <v>23</v>
      </c>
      <c r="J40" s="227">
        <v>3</v>
      </c>
      <c r="K40" s="227">
        <v>22</v>
      </c>
      <c r="L40" s="227">
        <v>33</v>
      </c>
      <c r="M40" s="227">
        <v>223</v>
      </c>
      <c r="N40" s="227">
        <v>129</v>
      </c>
      <c r="O40" s="227">
        <v>5</v>
      </c>
      <c r="P40" s="252">
        <v>200000000</v>
      </c>
      <c r="Q40" s="408"/>
      <c r="R40" s="533"/>
      <c r="S40" s="479"/>
      <c r="T40" s="43">
        <f t="shared" si="0"/>
        <v>0</v>
      </c>
      <c r="U40" s="533"/>
      <c r="V40" s="408"/>
      <c r="W40" s="43">
        <f t="shared" si="1"/>
        <v>200000000</v>
      </c>
      <c r="X40" s="533"/>
      <c r="Y40" s="408"/>
      <c r="Z40" s="43">
        <f t="shared" si="2"/>
        <v>0</v>
      </c>
      <c r="AA40" s="533"/>
      <c r="AB40" s="408"/>
      <c r="AC40" s="43">
        <f t="shared" si="3"/>
        <v>0</v>
      </c>
      <c r="AD40" s="533"/>
      <c r="AE40" s="493"/>
    </row>
    <row r="41" spans="2:31" ht="48.75" customHeight="1" x14ac:dyDescent="0.25">
      <c r="B41" s="425"/>
      <c r="C41" s="427"/>
      <c r="D41" s="429"/>
      <c r="E41" s="358"/>
      <c r="F41" s="568"/>
      <c r="G41" s="357"/>
      <c r="H41" s="366"/>
      <c r="I41" s="227">
        <v>23</v>
      </c>
      <c r="J41" s="227">
        <v>3</v>
      </c>
      <c r="K41" s="227">
        <v>22</v>
      </c>
      <c r="L41" s="227">
        <v>33</v>
      </c>
      <c r="M41" s="227">
        <v>123</v>
      </c>
      <c r="N41" s="227">
        <v>129</v>
      </c>
      <c r="O41" s="227">
        <v>5</v>
      </c>
      <c r="P41" s="252">
        <v>161000000</v>
      </c>
      <c r="Q41" s="408"/>
      <c r="R41" s="533"/>
      <c r="S41" s="479"/>
      <c r="T41" s="43">
        <f t="shared" si="0"/>
        <v>0</v>
      </c>
      <c r="U41" s="533"/>
      <c r="V41" s="408"/>
      <c r="W41" s="43">
        <f t="shared" si="1"/>
        <v>161000000</v>
      </c>
      <c r="X41" s="533"/>
      <c r="Y41" s="408"/>
      <c r="Z41" s="43">
        <f t="shared" si="2"/>
        <v>0</v>
      </c>
      <c r="AA41" s="533"/>
      <c r="AB41" s="408"/>
      <c r="AC41" s="43">
        <f t="shared" si="3"/>
        <v>0</v>
      </c>
      <c r="AD41" s="533"/>
      <c r="AE41" s="493"/>
    </row>
    <row r="42" spans="2:31" ht="48.75" customHeight="1" x14ac:dyDescent="0.25">
      <c r="B42" s="425"/>
      <c r="C42" s="427"/>
      <c r="D42" s="429"/>
      <c r="E42" s="358"/>
      <c r="F42" s="364" t="s">
        <v>936</v>
      </c>
      <c r="G42" s="356" t="s">
        <v>929</v>
      </c>
      <c r="H42" s="364" t="s">
        <v>930</v>
      </c>
      <c r="I42" s="227">
        <v>23</v>
      </c>
      <c r="J42" s="227">
        <v>3</v>
      </c>
      <c r="K42" s="227">
        <v>22</v>
      </c>
      <c r="L42" s="227">
        <v>33</v>
      </c>
      <c r="M42" s="227">
        <v>123</v>
      </c>
      <c r="N42" s="227">
        <v>129</v>
      </c>
      <c r="O42" s="227">
        <v>4</v>
      </c>
      <c r="P42" s="252">
        <v>3000000</v>
      </c>
      <c r="Q42" s="408"/>
      <c r="R42" s="533"/>
      <c r="S42" s="479"/>
      <c r="T42" s="43">
        <f t="shared" si="0"/>
        <v>0</v>
      </c>
      <c r="U42" s="533"/>
      <c r="V42" s="408"/>
      <c r="W42" s="43">
        <f t="shared" si="1"/>
        <v>3000000</v>
      </c>
      <c r="X42" s="533"/>
      <c r="Y42" s="408"/>
      <c r="Z42" s="43">
        <f t="shared" si="2"/>
        <v>0</v>
      </c>
      <c r="AA42" s="533"/>
      <c r="AB42" s="408"/>
      <c r="AC42" s="43">
        <f t="shared" si="3"/>
        <v>0</v>
      </c>
      <c r="AD42" s="533"/>
      <c r="AE42" s="493"/>
    </row>
    <row r="43" spans="2:31" ht="48.75" customHeight="1" x14ac:dyDescent="0.25">
      <c r="B43" s="425"/>
      <c r="C43" s="427"/>
      <c r="D43" s="429"/>
      <c r="E43" s="358"/>
      <c r="F43" s="365"/>
      <c r="G43" s="382"/>
      <c r="H43" s="365"/>
      <c r="I43" s="227">
        <v>23</v>
      </c>
      <c r="J43" s="227">
        <v>3</v>
      </c>
      <c r="K43" s="227">
        <v>22</v>
      </c>
      <c r="L43" s="227">
        <v>33</v>
      </c>
      <c r="M43" s="227">
        <v>123</v>
      </c>
      <c r="N43" s="227">
        <v>129</v>
      </c>
      <c r="O43" s="227">
        <v>6</v>
      </c>
      <c r="P43" s="252">
        <v>36000000</v>
      </c>
      <c r="Q43" s="408"/>
      <c r="R43" s="533"/>
      <c r="S43" s="479"/>
      <c r="T43" s="43">
        <f t="shared" si="0"/>
        <v>0</v>
      </c>
      <c r="U43" s="533"/>
      <c r="V43" s="408"/>
      <c r="W43" s="43">
        <f t="shared" si="1"/>
        <v>36000000</v>
      </c>
      <c r="X43" s="533"/>
      <c r="Y43" s="408"/>
      <c r="Z43" s="43">
        <f t="shared" si="2"/>
        <v>0</v>
      </c>
      <c r="AA43" s="533"/>
      <c r="AB43" s="408"/>
      <c r="AC43" s="43">
        <f t="shared" si="3"/>
        <v>0</v>
      </c>
      <c r="AD43" s="533"/>
      <c r="AE43" s="493"/>
    </row>
    <row r="44" spans="2:31" ht="48.75" customHeight="1" x14ac:dyDescent="0.25">
      <c r="B44" s="425"/>
      <c r="C44" s="427"/>
      <c r="D44" s="429"/>
      <c r="E44" s="358"/>
      <c r="F44" s="366"/>
      <c r="G44" s="357"/>
      <c r="H44" s="366"/>
      <c r="I44" s="227">
        <v>23</v>
      </c>
      <c r="J44" s="227">
        <v>3</v>
      </c>
      <c r="K44" s="227">
        <v>22</v>
      </c>
      <c r="L44" s="227">
        <v>33</v>
      </c>
      <c r="M44" s="227">
        <v>223</v>
      </c>
      <c r="N44" s="227">
        <v>129</v>
      </c>
      <c r="O44" s="227">
        <v>4</v>
      </c>
      <c r="P44" s="252">
        <v>20000000</v>
      </c>
      <c r="Q44" s="408"/>
      <c r="R44" s="533"/>
      <c r="S44" s="479"/>
      <c r="T44" s="43">
        <f t="shared" si="0"/>
        <v>0</v>
      </c>
      <c r="U44" s="533"/>
      <c r="V44" s="408"/>
      <c r="W44" s="43">
        <f t="shared" si="1"/>
        <v>20000000</v>
      </c>
      <c r="X44" s="533"/>
      <c r="Y44" s="408"/>
      <c r="Z44" s="43">
        <f t="shared" si="2"/>
        <v>0</v>
      </c>
      <c r="AA44" s="533"/>
      <c r="AB44" s="408"/>
      <c r="AC44" s="43">
        <f t="shared" si="3"/>
        <v>0</v>
      </c>
      <c r="AD44" s="533"/>
      <c r="AE44" s="493"/>
    </row>
    <row r="45" spans="2:31" ht="51" customHeight="1" x14ac:dyDescent="0.25">
      <c r="B45" s="425"/>
      <c r="C45" s="427" t="s">
        <v>937</v>
      </c>
      <c r="D45" s="245">
        <v>2012170010006</v>
      </c>
      <c r="E45" s="204" t="s">
        <v>938</v>
      </c>
      <c r="F45" s="204" t="s">
        <v>939</v>
      </c>
      <c r="G45" s="227" t="s">
        <v>940</v>
      </c>
      <c r="H45" s="204" t="s">
        <v>941</v>
      </c>
      <c r="I45" s="227">
        <v>26</v>
      </c>
      <c r="J45" s="227">
        <v>3</v>
      </c>
      <c r="K45" s="227">
        <v>11</v>
      </c>
      <c r="L45" s="227">
        <v>33</v>
      </c>
      <c r="M45" s="227">
        <v>23</v>
      </c>
      <c r="N45" s="227">
        <v>6</v>
      </c>
      <c r="O45" s="227">
        <v>80</v>
      </c>
      <c r="P45" s="252">
        <v>14130000000</v>
      </c>
      <c r="Q45" s="238">
        <f>P45</f>
        <v>14130000000</v>
      </c>
      <c r="R45" s="533">
        <f>SUM(T45:T50)+SUM(W45:W50)+SUM(Z45:Z50)+SUM(AC45:AC50)</f>
        <v>22694000000</v>
      </c>
      <c r="S45" s="479"/>
      <c r="T45" s="43">
        <f t="shared" si="0"/>
        <v>0</v>
      </c>
      <c r="U45" s="533">
        <f>SUM(T45:T50)</f>
        <v>0</v>
      </c>
      <c r="V45" s="408"/>
      <c r="W45" s="43">
        <f t="shared" si="1"/>
        <v>0</v>
      </c>
      <c r="X45" s="533">
        <f>SUM(W45:W50)</f>
        <v>140000000</v>
      </c>
      <c r="Y45" s="408"/>
      <c r="Z45" s="43">
        <f t="shared" si="2"/>
        <v>14130000000</v>
      </c>
      <c r="AA45" s="533">
        <f>SUM(Z45:Z50)</f>
        <v>19500000000</v>
      </c>
      <c r="AB45" s="408"/>
      <c r="AC45" s="43">
        <f t="shared" si="3"/>
        <v>0</v>
      </c>
      <c r="AD45" s="533">
        <f>SUM(AC45:AC50)</f>
        <v>3054000000</v>
      </c>
      <c r="AE45" s="493"/>
    </row>
    <row r="46" spans="2:31" ht="49.5" customHeight="1" x14ac:dyDescent="0.25">
      <c r="B46" s="425"/>
      <c r="C46" s="427"/>
      <c r="D46" s="245">
        <v>2012170010005</v>
      </c>
      <c r="E46" s="204" t="s">
        <v>942</v>
      </c>
      <c r="F46" s="204" t="s">
        <v>943</v>
      </c>
      <c r="G46" s="227" t="s">
        <v>944</v>
      </c>
      <c r="H46" s="204" t="s">
        <v>945</v>
      </c>
      <c r="I46" s="227">
        <v>26</v>
      </c>
      <c r="J46" s="227">
        <v>3</v>
      </c>
      <c r="K46" s="227">
        <v>11</v>
      </c>
      <c r="L46" s="227">
        <v>33</v>
      </c>
      <c r="M46" s="227">
        <v>23</v>
      </c>
      <c r="N46" s="227">
        <v>5</v>
      </c>
      <c r="O46" s="227">
        <v>80</v>
      </c>
      <c r="P46" s="252">
        <v>5332000000</v>
      </c>
      <c r="Q46" s="238">
        <f>P46</f>
        <v>5332000000</v>
      </c>
      <c r="R46" s="533"/>
      <c r="S46" s="479"/>
      <c r="T46" s="43">
        <f t="shared" si="0"/>
        <v>0</v>
      </c>
      <c r="U46" s="533"/>
      <c r="V46" s="408"/>
      <c r="W46" s="43">
        <f t="shared" si="1"/>
        <v>0</v>
      </c>
      <c r="X46" s="533"/>
      <c r="Y46" s="408"/>
      <c r="Z46" s="43">
        <f t="shared" si="2"/>
        <v>5332000000</v>
      </c>
      <c r="AA46" s="533"/>
      <c r="AB46" s="408"/>
      <c r="AC46" s="43">
        <f t="shared" si="3"/>
        <v>0</v>
      </c>
      <c r="AD46" s="533"/>
      <c r="AE46" s="493"/>
    </row>
    <row r="47" spans="2:31" ht="61.5" customHeight="1" x14ac:dyDescent="0.25">
      <c r="B47" s="425"/>
      <c r="C47" s="427"/>
      <c r="D47" s="429">
        <v>2012170010131</v>
      </c>
      <c r="E47" s="358" t="s">
        <v>946</v>
      </c>
      <c r="F47" s="204" t="s">
        <v>947</v>
      </c>
      <c r="G47" s="227" t="s">
        <v>940</v>
      </c>
      <c r="H47" s="204" t="s">
        <v>948</v>
      </c>
      <c r="I47" s="227">
        <v>23</v>
      </c>
      <c r="J47" s="227">
        <v>3</v>
      </c>
      <c r="K47" s="227">
        <v>22</v>
      </c>
      <c r="L47" s="227">
        <v>33</v>
      </c>
      <c r="M47" s="227">
        <v>24</v>
      </c>
      <c r="N47" s="227">
        <v>131</v>
      </c>
      <c r="O47" s="227">
        <v>1</v>
      </c>
      <c r="P47" s="252">
        <v>110000000</v>
      </c>
      <c r="Q47" s="408">
        <f>SUM(P47:P50)</f>
        <v>3232000000</v>
      </c>
      <c r="R47" s="533"/>
      <c r="S47" s="479"/>
      <c r="T47" s="43">
        <f t="shared" si="0"/>
        <v>0</v>
      </c>
      <c r="U47" s="533"/>
      <c r="V47" s="408"/>
      <c r="W47" s="252">
        <f t="shared" si="1"/>
        <v>110000000</v>
      </c>
      <c r="X47" s="533"/>
      <c r="Y47" s="408"/>
      <c r="Z47" s="43">
        <f t="shared" si="2"/>
        <v>0</v>
      </c>
      <c r="AA47" s="533"/>
      <c r="AB47" s="408"/>
      <c r="AC47" s="43">
        <f t="shared" si="3"/>
        <v>0</v>
      </c>
      <c r="AD47" s="533"/>
      <c r="AE47" s="493"/>
    </row>
    <row r="48" spans="2:31" ht="61.5" customHeight="1" x14ac:dyDescent="0.25">
      <c r="B48" s="425"/>
      <c r="C48" s="427"/>
      <c r="D48" s="429"/>
      <c r="E48" s="358"/>
      <c r="F48" s="204" t="s">
        <v>949</v>
      </c>
      <c r="G48" s="227" t="s">
        <v>940</v>
      </c>
      <c r="H48" s="204" t="s">
        <v>948</v>
      </c>
      <c r="I48" s="227">
        <v>23</v>
      </c>
      <c r="J48" s="227">
        <v>3</v>
      </c>
      <c r="K48" s="227">
        <v>11</v>
      </c>
      <c r="L48" s="227">
        <v>33</v>
      </c>
      <c r="M48" s="227">
        <v>24</v>
      </c>
      <c r="N48" s="227">
        <v>131</v>
      </c>
      <c r="O48" s="227">
        <v>4</v>
      </c>
      <c r="P48" s="252">
        <v>38000000</v>
      </c>
      <c r="Q48" s="408"/>
      <c r="R48" s="533"/>
      <c r="S48" s="479"/>
      <c r="T48" s="43">
        <f t="shared" si="0"/>
        <v>0</v>
      </c>
      <c r="U48" s="533"/>
      <c r="V48" s="408"/>
      <c r="W48" s="252">
        <f t="shared" si="1"/>
        <v>0</v>
      </c>
      <c r="X48" s="533"/>
      <c r="Y48" s="408"/>
      <c r="Z48" s="43">
        <f t="shared" si="2"/>
        <v>38000000</v>
      </c>
      <c r="AA48" s="533"/>
      <c r="AB48" s="408"/>
      <c r="AC48" s="43">
        <f t="shared" si="3"/>
        <v>0</v>
      </c>
      <c r="AD48" s="533"/>
      <c r="AE48" s="493"/>
    </row>
    <row r="49" spans="2:31" ht="80.25" customHeight="1" x14ac:dyDescent="0.25">
      <c r="B49" s="425"/>
      <c r="C49" s="427"/>
      <c r="D49" s="429"/>
      <c r="E49" s="358"/>
      <c r="F49" s="204" t="s">
        <v>950</v>
      </c>
      <c r="G49" s="227" t="s">
        <v>940</v>
      </c>
      <c r="H49" s="204" t="s">
        <v>948</v>
      </c>
      <c r="I49" s="227">
        <v>23</v>
      </c>
      <c r="J49" s="227">
        <v>3</v>
      </c>
      <c r="K49" s="227">
        <v>22</v>
      </c>
      <c r="L49" s="227">
        <v>33</v>
      </c>
      <c r="M49" s="227">
        <v>24</v>
      </c>
      <c r="N49" s="227">
        <v>131</v>
      </c>
      <c r="O49" s="227">
        <v>6</v>
      </c>
      <c r="P49" s="252">
        <v>30000000</v>
      </c>
      <c r="Q49" s="408"/>
      <c r="R49" s="533"/>
      <c r="S49" s="479"/>
      <c r="T49" s="43">
        <f t="shared" si="0"/>
        <v>0</v>
      </c>
      <c r="U49" s="533"/>
      <c r="V49" s="408"/>
      <c r="W49" s="252">
        <f t="shared" si="1"/>
        <v>30000000</v>
      </c>
      <c r="X49" s="533"/>
      <c r="Y49" s="408"/>
      <c r="Z49" s="43">
        <f t="shared" si="2"/>
        <v>0</v>
      </c>
      <c r="AA49" s="533"/>
      <c r="AB49" s="408"/>
      <c r="AC49" s="43">
        <f t="shared" si="3"/>
        <v>0</v>
      </c>
      <c r="AD49" s="533"/>
      <c r="AE49" s="493"/>
    </row>
    <row r="50" spans="2:31" ht="65.25" customHeight="1" x14ac:dyDescent="0.25">
      <c r="B50" s="425"/>
      <c r="C50" s="427"/>
      <c r="D50" s="429"/>
      <c r="E50" s="358"/>
      <c r="F50" s="204" t="s">
        <v>951</v>
      </c>
      <c r="G50" s="227" t="s">
        <v>952</v>
      </c>
      <c r="H50" s="204" t="s">
        <v>953</v>
      </c>
      <c r="I50" s="227">
        <v>26</v>
      </c>
      <c r="J50" s="227">
        <v>3</v>
      </c>
      <c r="K50" s="227">
        <v>55</v>
      </c>
      <c r="L50" s="227">
        <v>33</v>
      </c>
      <c r="M50" s="227">
        <v>24</v>
      </c>
      <c r="N50" s="227">
        <v>131</v>
      </c>
      <c r="O50" s="227">
        <v>4</v>
      </c>
      <c r="P50" s="252">
        <v>3054000000</v>
      </c>
      <c r="Q50" s="408"/>
      <c r="R50" s="533"/>
      <c r="S50" s="479"/>
      <c r="T50" s="43">
        <f t="shared" si="0"/>
        <v>0</v>
      </c>
      <c r="U50" s="533"/>
      <c r="V50" s="408"/>
      <c r="W50" s="43">
        <f t="shared" si="1"/>
        <v>0</v>
      </c>
      <c r="X50" s="533"/>
      <c r="Y50" s="408"/>
      <c r="Z50" s="43">
        <f t="shared" si="2"/>
        <v>0</v>
      </c>
      <c r="AA50" s="533"/>
      <c r="AB50" s="408"/>
      <c r="AC50" s="43">
        <f t="shared" si="3"/>
        <v>3054000000</v>
      </c>
      <c r="AD50" s="533"/>
      <c r="AE50" s="493"/>
    </row>
    <row r="51" spans="2:31" ht="42.75" customHeight="1" x14ac:dyDescent="0.25">
      <c r="B51" s="425"/>
      <c r="C51" s="427" t="s">
        <v>954</v>
      </c>
      <c r="D51" s="429">
        <v>2012170010132</v>
      </c>
      <c r="E51" s="481" t="s">
        <v>955</v>
      </c>
      <c r="F51" s="567" t="s">
        <v>956</v>
      </c>
      <c r="G51" s="356" t="s">
        <v>957</v>
      </c>
      <c r="H51" s="364" t="s">
        <v>958</v>
      </c>
      <c r="I51" s="245">
        <v>23</v>
      </c>
      <c r="J51" s="245">
        <v>3</v>
      </c>
      <c r="K51" s="245">
        <v>22</v>
      </c>
      <c r="L51" s="245">
        <v>33</v>
      </c>
      <c r="M51" s="245">
        <v>125</v>
      </c>
      <c r="N51" s="245">
        <v>132</v>
      </c>
      <c r="O51" s="245">
        <v>4</v>
      </c>
      <c r="P51" s="290">
        <v>150000000</v>
      </c>
      <c r="Q51" s="408">
        <f>SUM(P51:P54)</f>
        <v>237000000</v>
      </c>
      <c r="R51" s="533">
        <f>SUM(T51:T54)+SUM(W51:W54)+SUM(Z51:Z54)+SUM(AC51:AC54)</f>
        <v>237000000</v>
      </c>
      <c r="S51" s="479"/>
      <c r="T51" s="43">
        <f t="shared" si="0"/>
        <v>0</v>
      </c>
      <c r="U51" s="533">
        <f>SUM(T51:T54)</f>
        <v>0</v>
      </c>
      <c r="V51" s="409">
        <f>SUM(T51:T54)</f>
        <v>0</v>
      </c>
      <c r="W51" s="43">
        <f t="shared" si="1"/>
        <v>150000000</v>
      </c>
      <c r="X51" s="533">
        <f>SUM(W51:W54)</f>
        <v>237000000</v>
      </c>
      <c r="Y51" s="409">
        <f>SUM(W51:W54)</f>
        <v>237000000</v>
      </c>
      <c r="Z51" s="43">
        <f t="shared" si="2"/>
        <v>0</v>
      </c>
      <c r="AA51" s="533">
        <f>SUM(Z51:Z54)</f>
        <v>0</v>
      </c>
      <c r="AB51" s="409">
        <f>SUM(Z51:Z54)</f>
        <v>0</v>
      </c>
      <c r="AC51" s="43">
        <f t="shared" si="3"/>
        <v>0</v>
      </c>
      <c r="AD51" s="533">
        <f>SUM(AC51:AC54)</f>
        <v>0</v>
      </c>
      <c r="AE51" s="530">
        <f>SUM(AC51:AC54)</f>
        <v>0</v>
      </c>
    </row>
    <row r="52" spans="2:31" ht="42.75" customHeight="1" x14ac:dyDescent="0.25">
      <c r="B52" s="425"/>
      <c r="C52" s="427"/>
      <c r="D52" s="429"/>
      <c r="E52" s="481"/>
      <c r="F52" s="568"/>
      <c r="G52" s="357"/>
      <c r="H52" s="366"/>
      <c r="I52" s="245">
        <v>23</v>
      </c>
      <c r="J52" s="245">
        <v>3</v>
      </c>
      <c r="K52" s="245">
        <v>22</v>
      </c>
      <c r="L52" s="245">
        <v>33</v>
      </c>
      <c r="M52" s="245">
        <v>225</v>
      </c>
      <c r="N52" s="245">
        <v>132</v>
      </c>
      <c r="O52" s="245">
        <v>4</v>
      </c>
      <c r="P52" s="290">
        <v>50000000</v>
      </c>
      <c r="Q52" s="408"/>
      <c r="R52" s="533"/>
      <c r="S52" s="479"/>
      <c r="T52" s="43">
        <f t="shared" si="0"/>
        <v>0</v>
      </c>
      <c r="U52" s="533"/>
      <c r="V52" s="410"/>
      <c r="W52" s="43">
        <f t="shared" si="1"/>
        <v>50000000</v>
      </c>
      <c r="X52" s="533"/>
      <c r="Y52" s="410"/>
      <c r="Z52" s="43">
        <f t="shared" si="2"/>
        <v>0</v>
      </c>
      <c r="AA52" s="533"/>
      <c r="AB52" s="410"/>
      <c r="AC52" s="43">
        <f t="shared" si="3"/>
        <v>0</v>
      </c>
      <c r="AD52" s="533"/>
      <c r="AE52" s="497"/>
    </row>
    <row r="53" spans="2:31" ht="104.25" customHeight="1" x14ac:dyDescent="0.25">
      <c r="B53" s="425"/>
      <c r="C53" s="427"/>
      <c r="D53" s="429"/>
      <c r="E53" s="481"/>
      <c r="F53" s="254" t="s">
        <v>959</v>
      </c>
      <c r="G53" s="245" t="s">
        <v>960</v>
      </c>
      <c r="H53" s="254" t="s">
        <v>961</v>
      </c>
      <c r="I53" s="245">
        <v>23</v>
      </c>
      <c r="J53" s="245">
        <v>3</v>
      </c>
      <c r="K53" s="245">
        <v>22</v>
      </c>
      <c r="L53" s="245">
        <v>33</v>
      </c>
      <c r="M53" s="245">
        <v>25</v>
      </c>
      <c r="N53" s="245">
        <v>132</v>
      </c>
      <c r="O53" s="245">
        <v>4</v>
      </c>
      <c r="P53" s="290">
        <v>30000000</v>
      </c>
      <c r="Q53" s="408"/>
      <c r="R53" s="533"/>
      <c r="S53" s="479"/>
      <c r="T53" s="43">
        <f t="shared" si="0"/>
        <v>0</v>
      </c>
      <c r="U53" s="533"/>
      <c r="V53" s="410"/>
      <c r="W53" s="43">
        <f t="shared" si="1"/>
        <v>30000000</v>
      </c>
      <c r="X53" s="533"/>
      <c r="Y53" s="410"/>
      <c r="Z53" s="43">
        <f t="shared" si="2"/>
        <v>0</v>
      </c>
      <c r="AA53" s="533"/>
      <c r="AB53" s="410"/>
      <c r="AC53" s="43">
        <f t="shared" si="3"/>
        <v>0</v>
      </c>
      <c r="AD53" s="533"/>
      <c r="AE53" s="497"/>
    </row>
    <row r="54" spans="2:31" ht="114.75" customHeight="1" thickBot="1" x14ac:dyDescent="0.3">
      <c r="B54" s="439"/>
      <c r="C54" s="438"/>
      <c r="D54" s="477"/>
      <c r="E54" s="440"/>
      <c r="F54" s="248" t="s">
        <v>962</v>
      </c>
      <c r="G54" s="263" t="s">
        <v>963</v>
      </c>
      <c r="H54" s="248" t="s">
        <v>964</v>
      </c>
      <c r="I54" s="263">
        <v>23</v>
      </c>
      <c r="J54" s="263">
        <v>3</v>
      </c>
      <c r="K54" s="263">
        <v>22</v>
      </c>
      <c r="L54" s="263">
        <v>33</v>
      </c>
      <c r="M54" s="263">
        <v>25</v>
      </c>
      <c r="N54" s="263">
        <v>132</v>
      </c>
      <c r="O54" s="263">
        <v>5</v>
      </c>
      <c r="P54" s="272">
        <v>7000000</v>
      </c>
      <c r="Q54" s="409"/>
      <c r="R54" s="462"/>
      <c r="S54" s="480"/>
      <c r="T54" s="190">
        <f t="shared" si="0"/>
        <v>0</v>
      </c>
      <c r="U54" s="462"/>
      <c r="V54" s="410"/>
      <c r="W54" s="190">
        <f t="shared" si="1"/>
        <v>7000000</v>
      </c>
      <c r="X54" s="462"/>
      <c r="Y54" s="410"/>
      <c r="Z54" s="190">
        <f t="shared" si="2"/>
        <v>0</v>
      </c>
      <c r="AA54" s="462"/>
      <c r="AB54" s="410"/>
      <c r="AC54" s="190">
        <f t="shared" si="3"/>
        <v>0</v>
      </c>
      <c r="AD54" s="462"/>
      <c r="AE54" s="497"/>
    </row>
    <row r="55" spans="2:31" ht="60" customHeight="1" x14ac:dyDescent="0.25">
      <c r="B55" s="376" t="s">
        <v>965</v>
      </c>
      <c r="C55" s="203" t="s">
        <v>966</v>
      </c>
      <c r="D55" s="165"/>
      <c r="E55" s="148"/>
      <c r="F55" s="148"/>
      <c r="G55" s="130"/>
      <c r="H55" s="203"/>
      <c r="I55" s="130"/>
      <c r="J55" s="130"/>
      <c r="K55" s="130"/>
      <c r="L55" s="130"/>
      <c r="M55" s="130"/>
      <c r="N55" s="130"/>
      <c r="O55" s="130"/>
      <c r="P55" s="107"/>
      <c r="Q55" s="242">
        <f>SUM(P55)</f>
        <v>0</v>
      </c>
      <c r="R55" s="107">
        <f>T55+W55+Z55+AC55</f>
        <v>0</v>
      </c>
      <c r="S55" s="571">
        <f>SUM(V55+Y55+AB55+AE55)</f>
        <v>200000000</v>
      </c>
      <c r="T55" s="107">
        <f t="shared" si="0"/>
        <v>0</v>
      </c>
      <c r="U55" s="107">
        <f>T55</f>
        <v>0</v>
      </c>
      <c r="V55" s="407">
        <f>SUM(T55:T57)</f>
        <v>0</v>
      </c>
      <c r="W55" s="107">
        <f t="shared" si="1"/>
        <v>0</v>
      </c>
      <c r="X55" s="107">
        <f>W55</f>
        <v>0</v>
      </c>
      <c r="Y55" s="407">
        <f>SUM(W55:W57)</f>
        <v>0</v>
      </c>
      <c r="Z55" s="107">
        <f t="shared" si="2"/>
        <v>0</v>
      </c>
      <c r="AA55" s="107">
        <f>Z55</f>
        <v>0</v>
      </c>
      <c r="AB55" s="407">
        <f>SUM(Z55:Z57)</f>
        <v>200000000</v>
      </c>
      <c r="AC55" s="107">
        <f t="shared" si="3"/>
        <v>0</v>
      </c>
      <c r="AD55" s="107">
        <f>AC55</f>
        <v>0</v>
      </c>
      <c r="AE55" s="492">
        <f>SUM(AC55:AC57)</f>
        <v>0</v>
      </c>
    </row>
    <row r="56" spans="2:31" ht="54.75" customHeight="1" x14ac:dyDescent="0.25">
      <c r="B56" s="368"/>
      <c r="C56" s="204" t="s">
        <v>967</v>
      </c>
      <c r="D56" s="274"/>
      <c r="E56" s="147"/>
      <c r="F56" s="147"/>
      <c r="G56" s="227"/>
      <c r="H56" s="204"/>
      <c r="I56" s="147"/>
      <c r="J56" s="147"/>
      <c r="K56" s="147"/>
      <c r="L56" s="147"/>
      <c r="M56" s="147"/>
      <c r="N56" s="147"/>
      <c r="O56" s="147"/>
      <c r="P56" s="252"/>
      <c r="Q56" s="238">
        <f>SUM(P56)</f>
        <v>0</v>
      </c>
      <c r="R56" s="252">
        <f>T56+W56+Z56+AC56</f>
        <v>0</v>
      </c>
      <c r="S56" s="359"/>
      <c r="T56" s="252">
        <f t="shared" si="0"/>
        <v>0</v>
      </c>
      <c r="U56" s="252">
        <f>T56</f>
        <v>0</v>
      </c>
      <c r="V56" s="408"/>
      <c r="W56" s="252">
        <f t="shared" si="1"/>
        <v>0</v>
      </c>
      <c r="X56" s="252">
        <f>W56</f>
        <v>0</v>
      </c>
      <c r="Y56" s="408"/>
      <c r="Z56" s="252">
        <f t="shared" si="2"/>
        <v>0</v>
      </c>
      <c r="AA56" s="252">
        <f>Z56</f>
        <v>0</v>
      </c>
      <c r="AB56" s="408"/>
      <c r="AC56" s="252">
        <f t="shared" si="3"/>
        <v>0</v>
      </c>
      <c r="AD56" s="252">
        <f>AC56</f>
        <v>0</v>
      </c>
      <c r="AE56" s="493"/>
    </row>
    <row r="57" spans="2:31" ht="90" customHeight="1" thickBot="1" x14ac:dyDescent="0.3">
      <c r="B57" s="377"/>
      <c r="C57" s="234" t="s">
        <v>968</v>
      </c>
      <c r="D57" s="233">
        <v>2012170010137</v>
      </c>
      <c r="E57" s="149" t="s">
        <v>969</v>
      </c>
      <c r="F57" s="149" t="s">
        <v>970</v>
      </c>
      <c r="G57" s="246" t="s">
        <v>971</v>
      </c>
      <c r="H57" s="234" t="s">
        <v>972</v>
      </c>
      <c r="I57" s="246">
        <v>26</v>
      </c>
      <c r="J57" s="246">
        <v>3</v>
      </c>
      <c r="K57" s="246">
        <v>11</v>
      </c>
      <c r="L57" s="246">
        <v>33</v>
      </c>
      <c r="M57" s="246">
        <v>33</v>
      </c>
      <c r="N57" s="246">
        <v>137</v>
      </c>
      <c r="O57" s="246">
        <v>2</v>
      </c>
      <c r="P57" s="108">
        <v>200000000</v>
      </c>
      <c r="Q57" s="239">
        <f>SUM(P57)</f>
        <v>200000000</v>
      </c>
      <c r="R57" s="108">
        <f>T57+W57+Z57+AC57</f>
        <v>200000000</v>
      </c>
      <c r="S57" s="432"/>
      <c r="T57" s="108">
        <f t="shared" si="0"/>
        <v>0</v>
      </c>
      <c r="U57" s="108">
        <f>T57</f>
        <v>0</v>
      </c>
      <c r="V57" s="418"/>
      <c r="W57" s="108">
        <f t="shared" si="1"/>
        <v>0</v>
      </c>
      <c r="X57" s="108">
        <f>W57</f>
        <v>0</v>
      </c>
      <c r="Y57" s="418"/>
      <c r="Z57" s="108">
        <f t="shared" si="2"/>
        <v>200000000</v>
      </c>
      <c r="AA57" s="108">
        <f>Z57</f>
        <v>200000000</v>
      </c>
      <c r="AB57" s="418"/>
      <c r="AC57" s="108">
        <f t="shared" si="3"/>
        <v>0</v>
      </c>
      <c r="AD57" s="108">
        <f>AC57</f>
        <v>0</v>
      </c>
      <c r="AE57" s="494"/>
    </row>
    <row r="58" spans="2:31" ht="35.25" customHeight="1" thickBot="1" x14ac:dyDescent="0.3">
      <c r="P58" s="127">
        <f t="shared" ref="P58:AE58" si="4">SUM(P10:P57)</f>
        <v>47988887000</v>
      </c>
      <c r="Q58" s="105">
        <f t="shared" si="4"/>
        <v>47988887000</v>
      </c>
      <c r="R58" s="136">
        <f t="shared" si="4"/>
        <v>47988887000</v>
      </c>
      <c r="S58" s="93">
        <f t="shared" si="4"/>
        <v>47988887000</v>
      </c>
      <c r="T58" s="104">
        <f t="shared" si="4"/>
        <v>0</v>
      </c>
      <c r="U58" s="22">
        <f t="shared" si="4"/>
        <v>0</v>
      </c>
      <c r="V58" s="22">
        <f t="shared" si="4"/>
        <v>0</v>
      </c>
      <c r="W58" s="103">
        <f t="shared" si="4"/>
        <v>2792887000</v>
      </c>
      <c r="X58" s="23">
        <f t="shared" si="4"/>
        <v>2792887000</v>
      </c>
      <c r="Y58" s="23">
        <f t="shared" si="4"/>
        <v>2792887000</v>
      </c>
      <c r="Z58" s="103">
        <f t="shared" si="4"/>
        <v>39142000000</v>
      </c>
      <c r="AA58" s="23">
        <f t="shared" si="4"/>
        <v>39142000000</v>
      </c>
      <c r="AB58" s="23">
        <f t="shared" si="4"/>
        <v>39142000000</v>
      </c>
      <c r="AC58" s="103">
        <f t="shared" si="4"/>
        <v>6054000000</v>
      </c>
      <c r="AD58" s="152">
        <f t="shared" si="4"/>
        <v>6054000000</v>
      </c>
      <c r="AE58" s="24">
        <f t="shared" si="4"/>
        <v>6054000000</v>
      </c>
    </row>
  </sheetData>
  <mergeCells count="126">
    <mergeCell ref="AE55:AE57"/>
    <mergeCell ref="C5:J5"/>
    <mergeCell ref="B6:B7"/>
    <mergeCell ref="C6:J7"/>
    <mergeCell ref="D20:D24"/>
    <mergeCell ref="E20:E24"/>
    <mergeCell ref="C20:C24"/>
    <mergeCell ref="S10:S19"/>
    <mergeCell ref="C33:C44"/>
    <mergeCell ref="X45:X50"/>
    <mergeCell ref="U45:U50"/>
    <mergeCell ref="E33:E44"/>
    <mergeCell ref="Y20:Y50"/>
    <mergeCell ref="R20:R24"/>
    <mergeCell ref="R25:R32"/>
    <mergeCell ref="Q47:Q50"/>
    <mergeCell ref="Q33:Q44"/>
    <mergeCell ref="F27:F29"/>
    <mergeCell ref="G27:G29"/>
    <mergeCell ref="Q51:Q54"/>
    <mergeCell ref="AE51:AE54"/>
    <mergeCell ref="X51:X54"/>
    <mergeCell ref="R33:R44"/>
    <mergeCell ref="R45:R50"/>
    <mergeCell ref="Y55:Y57"/>
    <mergeCell ref="AB55:AB57"/>
    <mergeCell ref="R10:R16"/>
    <mergeCell ref="V55:V57"/>
    <mergeCell ref="R17:R19"/>
    <mergeCell ref="V10:V19"/>
    <mergeCell ref="U51:U54"/>
    <mergeCell ref="S20:S54"/>
    <mergeCell ref="AB51:AB54"/>
    <mergeCell ref="V20:V50"/>
    <mergeCell ref="R51:R54"/>
    <mergeCell ref="V51:V54"/>
    <mergeCell ref="Y51:Y54"/>
    <mergeCell ref="U10:U16"/>
    <mergeCell ref="AA51:AA54"/>
    <mergeCell ref="B1:J1"/>
    <mergeCell ref="B2:J2"/>
    <mergeCell ref="B3:J3"/>
    <mergeCell ref="D25:D32"/>
    <mergeCell ref="C25:C32"/>
    <mergeCell ref="C17:C19"/>
    <mergeCell ref="B55:B57"/>
    <mergeCell ref="C51:C54"/>
    <mergeCell ref="D47:D50"/>
    <mergeCell ref="C45:C50"/>
    <mergeCell ref="E47:E50"/>
    <mergeCell ref="B10:B19"/>
    <mergeCell ref="D51:D54"/>
    <mergeCell ref="D17:D19"/>
    <mergeCell ref="E17:E19"/>
    <mergeCell ref="E51:E54"/>
    <mergeCell ref="D33:D44"/>
    <mergeCell ref="H17:H19"/>
    <mergeCell ref="G17:G19"/>
    <mergeCell ref="D12:D14"/>
    <mergeCell ref="H36:H37"/>
    <mergeCell ref="F33:F34"/>
    <mergeCell ref="G33:G34"/>
    <mergeCell ref="H33:H34"/>
    <mergeCell ref="Q17:Q19"/>
    <mergeCell ref="H12:H14"/>
    <mergeCell ref="G12:G14"/>
    <mergeCell ref="Q10:Q14"/>
    <mergeCell ref="S55:S57"/>
    <mergeCell ref="B20:B54"/>
    <mergeCell ref="Q25:Q32"/>
    <mergeCell ref="E25:E32"/>
    <mergeCell ref="Q20:Q24"/>
    <mergeCell ref="C10:C16"/>
    <mergeCell ref="D10:D11"/>
    <mergeCell ref="E10:E11"/>
    <mergeCell ref="E12:E14"/>
    <mergeCell ref="G10:G11"/>
    <mergeCell ref="H10:H11"/>
    <mergeCell ref="D15:D16"/>
    <mergeCell ref="E15:E16"/>
    <mergeCell ref="Q15:Q16"/>
    <mergeCell ref="H27:H29"/>
    <mergeCell ref="F25:F26"/>
    <mergeCell ref="G25:G26"/>
    <mergeCell ref="H25:H26"/>
    <mergeCell ref="F36:F37"/>
    <mergeCell ref="G36:G37"/>
    <mergeCell ref="AE10:AE19"/>
    <mergeCell ref="AB10:AB19"/>
    <mergeCell ref="AB20:AB50"/>
    <mergeCell ref="U17:U19"/>
    <mergeCell ref="U20:U24"/>
    <mergeCell ref="U25:U32"/>
    <mergeCell ref="U33:U44"/>
    <mergeCell ref="X10:X16"/>
    <mergeCell ref="X17:X19"/>
    <mergeCell ref="X20:X24"/>
    <mergeCell ref="X25:X32"/>
    <mergeCell ref="X33:X44"/>
    <mergeCell ref="AE20:AE50"/>
    <mergeCell ref="Y10:Y19"/>
    <mergeCell ref="AD51:AD54"/>
    <mergeCell ref="AD10:AD16"/>
    <mergeCell ref="AD17:AD19"/>
    <mergeCell ref="AD20:AD24"/>
    <mergeCell ref="AD25:AD32"/>
    <mergeCell ref="AD33:AD44"/>
    <mergeCell ref="AD45:AD50"/>
    <mergeCell ref="AA10:AA16"/>
    <mergeCell ref="AA17:AA19"/>
    <mergeCell ref="AA20:AA24"/>
    <mergeCell ref="AA25:AA32"/>
    <mergeCell ref="AA33:AA44"/>
    <mergeCell ref="AA45:AA50"/>
    <mergeCell ref="F42:F44"/>
    <mergeCell ref="G42:G44"/>
    <mergeCell ref="H42:H44"/>
    <mergeCell ref="F51:F52"/>
    <mergeCell ref="G51:G52"/>
    <mergeCell ref="H51:H52"/>
    <mergeCell ref="F38:F39"/>
    <mergeCell ref="G38:G39"/>
    <mergeCell ref="H38:H39"/>
    <mergeCell ref="F40:F41"/>
    <mergeCell ref="G40:G41"/>
    <mergeCell ref="H40:H41"/>
  </mergeCells>
  <pageMargins left="1.3779527559055118" right="0.11811023622047245" top="0.74803149606299213" bottom="0.74803149606299213" header="0.31496062992125984" footer="0.31496062992125984"/>
  <pageSetup paperSize="5" scale="4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E61"/>
  <sheetViews>
    <sheetView showGridLines="0" zoomScale="55" zoomScaleNormal="55" workbookViewId="0">
      <selection activeCell="B11" sqref="B11:B21"/>
    </sheetView>
  </sheetViews>
  <sheetFormatPr baseColWidth="10" defaultColWidth="11.42578125" defaultRowHeight="15.75" x14ac:dyDescent="0.25"/>
  <cols>
    <col min="1" max="1" width="11.42578125" style="5"/>
    <col min="2" max="2" width="35.28515625" style="5" customWidth="1"/>
    <col min="3" max="3" width="39.85546875" style="5" customWidth="1"/>
    <col min="4" max="4" width="18.28515625" style="5" customWidth="1"/>
    <col min="5" max="5" width="61.7109375" style="5" customWidth="1"/>
    <col min="6" max="6" width="44.28515625" style="5" customWidth="1"/>
    <col min="7" max="7" width="24.140625" style="129" customWidth="1"/>
    <col min="8" max="8" width="36.28515625" style="5" customWidth="1"/>
    <col min="9" max="9" width="5.28515625" style="129" customWidth="1"/>
    <col min="10" max="15" width="5.85546875" style="129" customWidth="1"/>
    <col min="16" max="16" width="24.85546875" style="118" customWidth="1"/>
    <col min="17" max="17" width="24" style="5" customWidth="1"/>
    <col min="18" max="18" width="25.28515625" style="5" customWidth="1"/>
    <col min="19" max="19" width="23.7109375" style="5" customWidth="1"/>
    <col min="20" max="21" width="17.7109375" style="5" customWidth="1"/>
    <col min="22" max="22" width="23.5703125" style="5" customWidth="1"/>
    <col min="23" max="23" width="18.28515625" style="5" bestFit="1" customWidth="1"/>
    <col min="24" max="24" width="21.42578125" style="5" customWidth="1"/>
    <col min="25" max="25" width="25.5703125" style="5" customWidth="1"/>
    <col min="26" max="26" width="18.28515625" style="5" bestFit="1" customWidth="1"/>
    <col min="27" max="27" width="23.28515625" style="5" customWidth="1"/>
    <col min="28" max="28" width="24.5703125" style="5" customWidth="1"/>
    <col min="29" max="29" width="18.28515625" style="5" bestFit="1" customWidth="1"/>
    <col min="30" max="30" width="23.42578125" style="5" customWidth="1"/>
    <col min="31" max="31" width="23" style="5" bestFit="1"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834</v>
      </c>
      <c r="D5" s="450"/>
      <c r="E5" s="450"/>
      <c r="F5" s="450"/>
      <c r="G5" s="450"/>
      <c r="H5" s="450"/>
      <c r="I5" s="450"/>
      <c r="J5" s="450"/>
    </row>
    <row r="6" spans="2:31" x14ac:dyDescent="0.25">
      <c r="B6" s="504" t="s">
        <v>973</v>
      </c>
      <c r="C6" s="355" t="s">
        <v>974</v>
      </c>
      <c r="D6" s="355"/>
      <c r="E6" s="355"/>
      <c r="F6" s="355"/>
      <c r="G6" s="355"/>
      <c r="H6" s="355"/>
      <c r="I6" s="355"/>
      <c r="J6" s="355"/>
    </row>
    <row r="7" spans="2:31" x14ac:dyDescent="0.25">
      <c r="B7" s="504"/>
      <c r="C7" s="355"/>
      <c r="D7" s="355"/>
      <c r="E7" s="355"/>
      <c r="F7" s="355"/>
      <c r="G7" s="355"/>
      <c r="H7" s="355"/>
      <c r="I7" s="355"/>
      <c r="J7" s="355"/>
    </row>
    <row r="8" spans="2:31" x14ac:dyDescent="0.25">
      <c r="D8" s="15"/>
      <c r="E8" s="15"/>
      <c r="F8" s="15"/>
      <c r="G8" s="134"/>
      <c r="H8" s="15"/>
    </row>
    <row r="9" spans="2:31" ht="16.5" thickBot="1" x14ac:dyDescent="0.3">
      <c r="D9" s="15"/>
      <c r="E9" s="15"/>
      <c r="F9" s="15"/>
      <c r="G9" s="134"/>
      <c r="H9" s="15"/>
    </row>
    <row r="10" spans="2:31" ht="62.25" customHeight="1" thickBot="1" x14ac:dyDescent="0.3">
      <c r="B10" s="197" t="s">
        <v>66</v>
      </c>
      <c r="C10" s="30" t="s">
        <v>67</v>
      </c>
      <c r="D10" s="31" t="s">
        <v>68</v>
      </c>
      <c r="E10" s="31" t="s">
        <v>69</v>
      </c>
      <c r="F10" s="89" t="s">
        <v>70</v>
      </c>
      <c r="G10" s="89" t="s">
        <v>71</v>
      </c>
      <c r="H10" s="89" t="s">
        <v>72</v>
      </c>
      <c r="I10" s="89" t="s">
        <v>73</v>
      </c>
      <c r="J10" s="89" t="s">
        <v>74</v>
      </c>
      <c r="K10" s="89" t="s">
        <v>75</v>
      </c>
      <c r="L10" s="89" t="s">
        <v>76</v>
      </c>
      <c r="M10" s="89" t="s">
        <v>77</v>
      </c>
      <c r="N10" s="89" t="s">
        <v>78</v>
      </c>
      <c r="O10" s="89" t="s">
        <v>79</v>
      </c>
      <c r="P10" s="116" t="s">
        <v>80</v>
      </c>
      <c r="Q10" s="89" t="s">
        <v>81</v>
      </c>
      <c r="R10" s="32" t="s">
        <v>82</v>
      </c>
      <c r="S10" s="32" t="s">
        <v>83</v>
      </c>
      <c r="T10" s="95" t="s">
        <v>12</v>
      </c>
      <c r="U10" s="19" t="s">
        <v>84</v>
      </c>
      <c r="V10" s="19" t="s">
        <v>85</v>
      </c>
      <c r="W10" s="94" t="s">
        <v>13</v>
      </c>
      <c r="X10" s="20" t="s">
        <v>86</v>
      </c>
      <c r="Y10" s="20" t="s">
        <v>87</v>
      </c>
      <c r="Z10" s="94" t="s">
        <v>88</v>
      </c>
      <c r="AA10" s="20" t="s">
        <v>89</v>
      </c>
      <c r="AB10" s="20" t="s">
        <v>90</v>
      </c>
      <c r="AC10" s="94" t="s">
        <v>91</v>
      </c>
      <c r="AD10" s="161" t="s">
        <v>92</v>
      </c>
      <c r="AE10" s="21" t="s">
        <v>93</v>
      </c>
    </row>
    <row r="11" spans="2:31" ht="84.75" customHeight="1" x14ac:dyDescent="0.25">
      <c r="B11" s="561" t="s">
        <v>975</v>
      </c>
      <c r="C11" s="590" t="s">
        <v>976</v>
      </c>
      <c r="D11" s="33">
        <v>2012170010040</v>
      </c>
      <c r="E11" s="324" t="s">
        <v>977</v>
      </c>
      <c r="F11" s="324" t="s">
        <v>978</v>
      </c>
      <c r="G11" s="323" t="s">
        <v>979</v>
      </c>
      <c r="H11" s="324" t="s">
        <v>980</v>
      </c>
      <c r="I11" s="323">
        <v>33</v>
      </c>
      <c r="J11" s="323">
        <v>3</v>
      </c>
      <c r="K11" s="323">
        <v>22</v>
      </c>
      <c r="L11" s="323">
        <v>34</v>
      </c>
      <c r="M11" s="323">
        <v>11</v>
      </c>
      <c r="N11" s="323">
        <v>40</v>
      </c>
      <c r="O11" s="323">
        <v>4</v>
      </c>
      <c r="P11" s="143">
        <v>300000000</v>
      </c>
      <c r="Q11" s="242">
        <f>P11</f>
        <v>300000000</v>
      </c>
      <c r="R11" s="554">
        <f>SUM(T11:T13)+SUM(W11:W13)+SUM(Z11:Z13)+SUM(AC11:AC13)</f>
        <v>348000000</v>
      </c>
      <c r="S11" s="464">
        <f>V11+Y11+AB11+AE11</f>
        <v>2120000000</v>
      </c>
      <c r="T11" s="35">
        <f>IF(K11=33,P11,IF(K11=83,P11,0))</f>
        <v>0</v>
      </c>
      <c r="U11" s="554">
        <f>SUM(T11:T13)</f>
        <v>0</v>
      </c>
      <c r="V11" s="464">
        <f>SUM(T11:T21)</f>
        <v>0</v>
      </c>
      <c r="W11" s="35">
        <f>IF(K11=22,P11,IF(K11=82,P11,0))</f>
        <v>300000000</v>
      </c>
      <c r="X11" s="554">
        <f>SUM(W11:W13)</f>
        <v>300000000</v>
      </c>
      <c r="Y11" s="464">
        <f>SUM(W11:W21)</f>
        <v>300000000</v>
      </c>
      <c r="Z11" s="35">
        <f>IF(K11=11,P11,IF(K11=81,P11,0))</f>
        <v>0</v>
      </c>
      <c r="AA11" s="554">
        <f>SUM(Z11:Z13)</f>
        <v>48000000</v>
      </c>
      <c r="AB11" s="464">
        <f>SUM(Z11:Z21)</f>
        <v>1820000000</v>
      </c>
      <c r="AC11" s="100">
        <f>IF(K11=55,P11,IF(K11=85,P11,0))</f>
        <v>0</v>
      </c>
      <c r="AD11" s="554">
        <f>SUM(AC11:AC13)</f>
        <v>0</v>
      </c>
      <c r="AE11" s="496">
        <f>SUM(AC11:AC21)</f>
        <v>0</v>
      </c>
    </row>
    <row r="12" spans="2:31" ht="64.5" customHeight="1" x14ac:dyDescent="0.25">
      <c r="B12" s="535"/>
      <c r="C12" s="545"/>
      <c r="D12" s="307">
        <v>2012170010039</v>
      </c>
      <c r="E12" s="315" t="s">
        <v>981</v>
      </c>
      <c r="F12" s="315" t="s">
        <v>982</v>
      </c>
      <c r="G12" s="313"/>
      <c r="H12" s="315"/>
      <c r="I12" s="313">
        <v>33</v>
      </c>
      <c r="J12" s="313">
        <v>3</v>
      </c>
      <c r="K12" s="313">
        <v>11</v>
      </c>
      <c r="L12" s="313">
        <v>34</v>
      </c>
      <c r="M12" s="313">
        <v>11</v>
      </c>
      <c r="N12" s="313">
        <v>39</v>
      </c>
      <c r="O12" s="313">
        <v>4</v>
      </c>
      <c r="P12" s="156">
        <v>8000000</v>
      </c>
      <c r="Q12" s="236">
        <f>P12</f>
        <v>8000000</v>
      </c>
      <c r="R12" s="541"/>
      <c r="S12" s="410"/>
      <c r="T12" s="191">
        <f t="shared" ref="T12:T54" si="0">IF(K12=33,P12,IF(K12=83,P12,0))</f>
        <v>0</v>
      </c>
      <c r="U12" s="541"/>
      <c r="V12" s="410"/>
      <c r="W12" s="191">
        <f t="shared" ref="W12:W54" si="1">IF(K12=22,P12,IF(K12=82,P12,0))</f>
        <v>0</v>
      </c>
      <c r="X12" s="541"/>
      <c r="Y12" s="410"/>
      <c r="Z12" s="191">
        <f t="shared" ref="Z12:Z54" si="2">IF(K12=11,P12,IF(K12=81,P12,0))</f>
        <v>8000000</v>
      </c>
      <c r="AA12" s="541"/>
      <c r="AB12" s="410"/>
      <c r="AC12" s="183">
        <f t="shared" ref="AC12:AC54" si="3">IF(K12=55,P12,IF(K12=85,P12,0))</f>
        <v>0</v>
      </c>
      <c r="AD12" s="541"/>
      <c r="AE12" s="497"/>
    </row>
    <row r="13" spans="2:31" ht="98.25" customHeight="1" x14ac:dyDescent="0.25">
      <c r="B13" s="536"/>
      <c r="C13" s="548"/>
      <c r="D13" s="293">
        <v>2012170010096</v>
      </c>
      <c r="E13" s="292" t="s">
        <v>983</v>
      </c>
      <c r="F13" s="292" t="s">
        <v>984</v>
      </c>
      <c r="G13" s="126"/>
      <c r="H13" s="292" t="s">
        <v>985</v>
      </c>
      <c r="I13" s="126">
        <v>28</v>
      </c>
      <c r="J13" s="126">
        <v>3</v>
      </c>
      <c r="K13" s="126">
        <v>11</v>
      </c>
      <c r="L13" s="126">
        <v>34</v>
      </c>
      <c r="M13" s="126">
        <v>11</v>
      </c>
      <c r="N13" s="126">
        <v>96</v>
      </c>
      <c r="O13" s="126"/>
      <c r="P13" s="121">
        <v>40000000</v>
      </c>
      <c r="Q13" s="238">
        <f>P13</f>
        <v>40000000</v>
      </c>
      <c r="R13" s="584"/>
      <c r="S13" s="410"/>
      <c r="T13" s="43">
        <f t="shared" si="0"/>
        <v>0</v>
      </c>
      <c r="U13" s="584"/>
      <c r="V13" s="410"/>
      <c r="W13" s="43">
        <f t="shared" si="1"/>
        <v>0</v>
      </c>
      <c r="X13" s="584"/>
      <c r="Y13" s="410"/>
      <c r="Z13" s="43">
        <f t="shared" si="2"/>
        <v>40000000</v>
      </c>
      <c r="AA13" s="584"/>
      <c r="AB13" s="410"/>
      <c r="AC13" s="101">
        <f t="shared" si="3"/>
        <v>0</v>
      </c>
      <c r="AD13" s="584"/>
      <c r="AE13" s="497"/>
    </row>
    <row r="14" spans="2:31" ht="42" customHeight="1" x14ac:dyDescent="0.25">
      <c r="B14" s="536"/>
      <c r="C14" s="544" t="s">
        <v>986</v>
      </c>
      <c r="D14" s="578">
        <v>2012170010044</v>
      </c>
      <c r="E14" s="575" t="s">
        <v>987</v>
      </c>
      <c r="F14" s="575" t="s">
        <v>988</v>
      </c>
      <c r="G14" s="581" t="s">
        <v>989</v>
      </c>
      <c r="H14" s="575" t="s">
        <v>990</v>
      </c>
      <c r="I14" s="321">
        <v>33</v>
      </c>
      <c r="J14" s="321">
        <v>3</v>
      </c>
      <c r="K14" s="321">
        <v>55</v>
      </c>
      <c r="L14" s="321">
        <v>34</v>
      </c>
      <c r="M14" s="321">
        <v>12</v>
      </c>
      <c r="N14" s="321">
        <v>44</v>
      </c>
      <c r="O14" s="321">
        <v>5</v>
      </c>
      <c r="P14" s="124"/>
      <c r="Q14" s="409">
        <f>SUM(P14:P17)</f>
        <v>272000000</v>
      </c>
      <c r="R14" s="572">
        <f>SUM(T14:T21)+SUM(W14:W21)+SUM(Z14:Z21)+SUM(AC14:AC21)</f>
        <v>1772000000</v>
      </c>
      <c r="S14" s="410"/>
      <c r="T14" s="43">
        <f t="shared" si="0"/>
        <v>0</v>
      </c>
      <c r="U14" s="572">
        <f>SUM(T14:T20)</f>
        <v>0</v>
      </c>
      <c r="V14" s="410"/>
      <c r="W14" s="43">
        <f t="shared" si="1"/>
        <v>0</v>
      </c>
      <c r="X14" s="572">
        <f>SUM(W14:W20)</f>
        <v>0</v>
      </c>
      <c r="Y14" s="410"/>
      <c r="Z14" s="43">
        <f t="shared" si="2"/>
        <v>0</v>
      </c>
      <c r="AA14" s="572">
        <f>SUM(Z14:Z20)</f>
        <v>1772000000</v>
      </c>
      <c r="AB14" s="410"/>
      <c r="AC14" s="101">
        <f t="shared" si="3"/>
        <v>0</v>
      </c>
      <c r="AD14" s="572">
        <f>SUM(AC14:AC20)</f>
        <v>0</v>
      </c>
      <c r="AE14" s="497"/>
    </row>
    <row r="15" spans="2:31" ht="42" customHeight="1" x14ac:dyDescent="0.25">
      <c r="B15" s="536"/>
      <c r="C15" s="574"/>
      <c r="D15" s="579"/>
      <c r="E15" s="576"/>
      <c r="F15" s="577"/>
      <c r="G15" s="583"/>
      <c r="H15" s="577"/>
      <c r="I15" s="321">
        <v>33</v>
      </c>
      <c r="J15" s="321">
        <v>3</v>
      </c>
      <c r="K15" s="321">
        <v>11</v>
      </c>
      <c r="L15" s="321">
        <v>34</v>
      </c>
      <c r="M15" s="321">
        <v>12</v>
      </c>
      <c r="N15" s="321">
        <v>44</v>
      </c>
      <c r="O15" s="321">
        <v>5</v>
      </c>
      <c r="P15" s="124">
        <v>200000000</v>
      </c>
      <c r="Q15" s="410"/>
      <c r="R15" s="573"/>
      <c r="S15" s="410"/>
      <c r="T15" s="43">
        <f t="shared" si="0"/>
        <v>0</v>
      </c>
      <c r="U15" s="573"/>
      <c r="V15" s="410"/>
      <c r="W15" s="43">
        <f t="shared" si="1"/>
        <v>0</v>
      </c>
      <c r="X15" s="573"/>
      <c r="Y15" s="410"/>
      <c r="Z15" s="43">
        <f t="shared" si="2"/>
        <v>200000000</v>
      </c>
      <c r="AA15" s="573"/>
      <c r="AB15" s="410"/>
      <c r="AC15" s="101">
        <f t="shared" si="3"/>
        <v>0</v>
      </c>
      <c r="AD15" s="573"/>
      <c r="AE15" s="497"/>
    </row>
    <row r="16" spans="2:31" ht="71.25" customHeight="1" x14ac:dyDescent="0.25">
      <c r="B16" s="536"/>
      <c r="C16" s="574"/>
      <c r="D16" s="579"/>
      <c r="E16" s="576"/>
      <c r="F16" s="322" t="s">
        <v>991</v>
      </c>
      <c r="G16" s="321" t="s">
        <v>989</v>
      </c>
      <c r="H16" s="322" t="s">
        <v>990</v>
      </c>
      <c r="I16" s="321">
        <v>33</v>
      </c>
      <c r="J16" s="321">
        <v>3</v>
      </c>
      <c r="K16" s="321">
        <v>11</v>
      </c>
      <c r="L16" s="321">
        <v>34</v>
      </c>
      <c r="M16" s="321">
        <v>12</v>
      </c>
      <c r="N16" s="321">
        <v>44</v>
      </c>
      <c r="O16" s="321">
        <v>2</v>
      </c>
      <c r="P16" s="124">
        <v>20000000</v>
      </c>
      <c r="Q16" s="410"/>
      <c r="R16" s="573"/>
      <c r="S16" s="410"/>
      <c r="T16" s="43">
        <f t="shared" si="0"/>
        <v>0</v>
      </c>
      <c r="U16" s="573"/>
      <c r="V16" s="410"/>
      <c r="W16" s="43">
        <f t="shared" si="1"/>
        <v>0</v>
      </c>
      <c r="X16" s="573"/>
      <c r="Y16" s="410"/>
      <c r="Z16" s="43">
        <f t="shared" si="2"/>
        <v>20000000</v>
      </c>
      <c r="AA16" s="573"/>
      <c r="AB16" s="410"/>
      <c r="AC16" s="101">
        <f t="shared" si="3"/>
        <v>0</v>
      </c>
      <c r="AD16" s="573"/>
      <c r="AE16" s="497"/>
    </row>
    <row r="17" spans="2:31" ht="66.75" customHeight="1" x14ac:dyDescent="0.25">
      <c r="B17" s="536"/>
      <c r="C17" s="574"/>
      <c r="D17" s="580"/>
      <c r="E17" s="577"/>
      <c r="F17" s="322" t="s">
        <v>992</v>
      </c>
      <c r="G17" s="321" t="s">
        <v>989</v>
      </c>
      <c r="H17" s="322" t="s">
        <v>990</v>
      </c>
      <c r="I17" s="321">
        <v>33</v>
      </c>
      <c r="J17" s="321">
        <v>3</v>
      </c>
      <c r="K17" s="321">
        <v>11</v>
      </c>
      <c r="L17" s="321">
        <v>34</v>
      </c>
      <c r="M17" s="321">
        <v>12</v>
      </c>
      <c r="N17" s="321">
        <v>44</v>
      </c>
      <c r="O17" s="321">
        <v>4</v>
      </c>
      <c r="P17" s="124">
        <v>52000000</v>
      </c>
      <c r="Q17" s="410"/>
      <c r="R17" s="573"/>
      <c r="S17" s="410"/>
      <c r="T17" s="43">
        <f t="shared" si="0"/>
        <v>0</v>
      </c>
      <c r="U17" s="573"/>
      <c r="V17" s="410"/>
      <c r="W17" s="43">
        <f t="shared" si="1"/>
        <v>0</v>
      </c>
      <c r="X17" s="573"/>
      <c r="Y17" s="410"/>
      <c r="Z17" s="43">
        <f t="shared" si="2"/>
        <v>52000000</v>
      </c>
      <c r="AA17" s="573"/>
      <c r="AB17" s="410"/>
      <c r="AC17" s="101">
        <f t="shared" si="3"/>
        <v>0</v>
      </c>
      <c r="AD17" s="573"/>
      <c r="AE17" s="497"/>
    </row>
    <row r="18" spans="2:31" ht="35.25" customHeight="1" x14ac:dyDescent="0.25">
      <c r="B18" s="592"/>
      <c r="C18" s="574"/>
      <c r="D18" s="578">
        <v>2012170010010</v>
      </c>
      <c r="E18" s="575" t="s">
        <v>993</v>
      </c>
      <c r="F18" s="314" t="s">
        <v>994</v>
      </c>
      <c r="G18" s="581" t="s">
        <v>995</v>
      </c>
      <c r="H18" s="575" t="s">
        <v>996</v>
      </c>
      <c r="I18" s="312">
        <v>26</v>
      </c>
      <c r="J18" s="312">
        <v>3</v>
      </c>
      <c r="K18" s="312">
        <v>11</v>
      </c>
      <c r="L18" s="312">
        <v>34</v>
      </c>
      <c r="M18" s="312">
        <v>12</v>
      </c>
      <c r="N18" s="312">
        <v>10</v>
      </c>
      <c r="O18" s="312">
        <v>4</v>
      </c>
      <c r="P18" s="158">
        <v>800000000</v>
      </c>
      <c r="Q18" s="408">
        <f>SUM(P18:P20)</f>
        <v>1500000000</v>
      </c>
      <c r="R18" s="573"/>
      <c r="S18" s="410"/>
      <c r="T18" s="190">
        <f t="shared" si="0"/>
        <v>0</v>
      </c>
      <c r="U18" s="573"/>
      <c r="V18" s="410"/>
      <c r="W18" s="190">
        <f t="shared" si="1"/>
        <v>0</v>
      </c>
      <c r="X18" s="573"/>
      <c r="Y18" s="410"/>
      <c r="Z18" s="190">
        <f t="shared" si="2"/>
        <v>800000000</v>
      </c>
      <c r="AA18" s="573"/>
      <c r="AB18" s="410"/>
      <c r="AC18" s="144">
        <f t="shared" si="3"/>
        <v>0</v>
      </c>
      <c r="AD18" s="309"/>
      <c r="AE18" s="497"/>
    </row>
    <row r="19" spans="2:31" ht="35.25" customHeight="1" x14ac:dyDescent="0.25">
      <c r="B19" s="592"/>
      <c r="C19" s="574"/>
      <c r="D19" s="579"/>
      <c r="E19" s="576"/>
      <c r="F19" s="314" t="s">
        <v>997</v>
      </c>
      <c r="G19" s="582"/>
      <c r="H19" s="576"/>
      <c r="I19" s="312">
        <v>26</v>
      </c>
      <c r="J19" s="312">
        <v>3</v>
      </c>
      <c r="K19" s="312">
        <v>11</v>
      </c>
      <c r="L19" s="312">
        <v>34</v>
      </c>
      <c r="M19" s="312">
        <v>12</v>
      </c>
      <c r="N19" s="312">
        <v>10</v>
      </c>
      <c r="O19" s="312">
        <v>2</v>
      </c>
      <c r="P19" s="158">
        <v>50000000</v>
      </c>
      <c r="Q19" s="408"/>
      <c r="R19" s="573"/>
      <c r="S19" s="410"/>
      <c r="T19" s="190">
        <f t="shared" si="0"/>
        <v>0</v>
      </c>
      <c r="U19" s="573"/>
      <c r="V19" s="410"/>
      <c r="W19" s="190">
        <f t="shared" si="1"/>
        <v>0</v>
      </c>
      <c r="X19" s="573"/>
      <c r="Y19" s="410"/>
      <c r="Z19" s="190">
        <f t="shared" si="2"/>
        <v>50000000</v>
      </c>
      <c r="AA19" s="573"/>
      <c r="AB19" s="410"/>
      <c r="AC19" s="144">
        <f t="shared" si="3"/>
        <v>0</v>
      </c>
      <c r="AD19" s="309"/>
      <c r="AE19" s="497"/>
    </row>
    <row r="20" spans="2:31" ht="35.25" customHeight="1" x14ac:dyDescent="0.25">
      <c r="B20" s="592"/>
      <c r="C20" s="545"/>
      <c r="D20" s="580"/>
      <c r="E20" s="577"/>
      <c r="F20" s="314" t="s">
        <v>998</v>
      </c>
      <c r="G20" s="583"/>
      <c r="H20" s="577"/>
      <c r="I20" s="312">
        <v>26</v>
      </c>
      <c r="J20" s="312">
        <v>3</v>
      </c>
      <c r="K20" s="312">
        <v>11</v>
      </c>
      <c r="L20" s="312">
        <v>34</v>
      </c>
      <c r="M20" s="312">
        <v>12</v>
      </c>
      <c r="N20" s="312">
        <v>10</v>
      </c>
      <c r="O20" s="312">
        <v>2</v>
      </c>
      <c r="P20" s="158">
        <v>650000000</v>
      </c>
      <c r="Q20" s="408"/>
      <c r="R20" s="541"/>
      <c r="S20" s="410"/>
      <c r="T20" s="190">
        <f t="shared" si="0"/>
        <v>0</v>
      </c>
      <c r="U20" s="541"/>
      <c r="V20" s="410"/>
      <c r="W20" s="190">
        <f t="shared" si="1"/>
        <v>0</v>
      </c>
      <c r="X20" s="541"/>
      <c r="Y20" s="410"/>
      <c r="Z20" s="190">
        <f t="shared" si="2"/>
        <v>650000000</v>
      </c>
      <c r="AA20" s="541"/>
      <c r="AB20" s="410"/>
      <c r="AC20" s="144">
        <f t="shared" si="3"/>
        <v>0</v>
      </c>
      <c r="AD20" s="309"/>
      <c r="AE20" s="497"/>
    </row>
    <row r="21" spans="2:31" ht="57.75" customHeight="1" thickBot="1" x14ac:dyDescent="0.3">
      <c r="B21" s="537"/>
      <c r="C21" s="296" t="s">
        <v>999</v>
      </c>
      <c r="D21" s="181">
        <v>2012170010044</v>
      </c>
      <c r="E21" s="181" t="s">
        <v>987</v>
      </c>
      <c r="F21" s="181"/>
      <c r="G21" s="298"/>
      <c r="H21" s="181"/>
      <c r="I21" s="298"/>
      <c r="J21" s="298"/>
      <c r="K21" s="298"/>
      <c r="L21" s="298"/>
      <c r="M21" s="298"/>
      <c r="N21" s="298"/>
      <c r="O21" s="298"/>
      <c r="P21" s="123"/>
      <c r="Q21" s="239">
        <f>P21</f>
        <v>0</v>
      </c>
      <c r="R21" s="302">
        <f>T21+W21+Z21+AC21</f>
        <v>0</v>
      </c>
      <c r="S21" s="419"/>
      <c r="T21" s="44">
        <f t="shared" si="0"/>
        <v>0</v>
      </c>
      <c r="U21" s="302">
        <f>T21</f>
        <v>0</v>
      </c>
      <c r="V21" s="419"/>
      <c r="W21" s="44">
        <f t="shared" si="1"/>
        <v>0</v>
      </c>
      <c r="X21" s="302">
        <f>W21</f>
        <v>0</v>
      </c>
      <c r="Y21" s="419"/>
      <c r="Z21" s="44">
        <f t="shared" si="2"/>
        <v>0</v>
      </c>
      <c r="AA21" s="302">
        <f>Z21</f>
        <v>0</v>
      </c>
      <c r="AB21" s="419"/>
      <c r="AC21" s="102">
        <f t="shared" si="3"/>
        <v>0</v>
      </c>
      <c r="AD21" s="302">
        <f>AC21</f>
        <v>0</v>
      </c>
      <c r="AE21" s="498"/>
    </row>
    <row r="22" spans="2:31" ht="57" customHeight="1" x14ac:dyDescent="0.25">
      <c r="B22" s="561" t="s">
        <v>1000</v>
      </c>
      <c r="C22" s="590" t="s">
        <v>1001</v>
      </c>
      <c r="D22" s="586">
        <v>2012170010047</v>
      </c>
      <c r="E22" s="587" t="s">
        <v>1002</v>
      </c>
      <c r="F22" s="177" t="s">
        <v>1003</v>
      </c>
      <c r="G22" s="180" t="s">
        <v>1004</v>
      </c>
      <c r="H22" s="178" t="s">
        <v>1005</v>
      </c>
      <c r="I22" s="180">
        <v>33</v>
      </c>
      <c r="J22" s="180">
        <v>3</v>
      </c>
      <c r="K22" s="180">
        <v>22</v>
      </c>
      <c r="L22" s="180">
        <v>34</v>
      </c>
      <c r="M22" s="180">
        <v>21</v>
      </c>
      <c r="N22" s="180">
        <v>47</v>
      </c>
      <c r="O22" s="180">
        <v>4</v>
      </c>
      <c r="P22" s="179">
        <v>1100000000</v>
      </c>
      <c r="Q22" s="591">
        <f>SUM(P22:P27)</f>
        <v>1960000000</v>
      </c>
      <c r="R22" s="540">
        <f>SUM(T22:T50)+SUM(W22:W50)+SUM(Z22:Z50)+SUM(AC22:AC50)</f>
        <v>3060000000</v>
      </c>
      <c r="S22" s="464">
        <f>V22+Y22+AB22+AE22</f>
        <v>3060000000</v>
      </c>
      <c r="T22" s="35">
        <f t="shared" si="0"/>
        <v>0</v>
      </c>
      <c r="U22" s="540">
        <f>SUM(T21:T50)</f>
        <v>0</v>
      </c>
      <c r="V22" s="464">
        <f>SUM(T22:T50)</f>
        <v>0</v>
      </c>
      <c r="W22" s="35">
        <f t="shared" si="1"/>
        <v>1100000000</v>
      </c>
      <c r="X22" s="540">
        <f>SUM(W21:W50)</f>
        <v>2150000000</v>
      </c>
      <c r="Y22" s="464">
        <f>SUM(W22:W50)</f>
        <v>2150000000</v>
      </c>
      <c r="Z22" s="35">
        <f t="shared" si="2"/>
        <v>0</v>
      </c>
      <c r="AA22" s="540">
        <f>SUM(Z21:Z50)</f>
        <v>910000000</v>
      </c>
      <c r="AB22" s="464">
        <f>SUM(Z22:Z50)</f>
        <v>910000000</v>
      </c>
      <c r="AC22" s="35">
        <f t="shared" si="3"/>
        <v>0</v>
      </c>
      <c r="AD22" s="540">
        <f>SUM(AC21:AC50)</f>
        <v>0</v>
      </c>
      <c r="AE22" s="496">
        <f>SUM(AC22:AC50)</f>
        <v>0</v>
      </c>
    </row>
    <row r="23" spans="2:31" ht="57" customHeight="1" x14ac:dyDescent="0.25">
      <c r="B23" s="535"/>
      <c r="C23" s="545"/>
      <c r="D23" s="558"/>
      <c r="E23" s="556"/>
      <c r="F23" s="176" t="s">
        <v>1006</v>
      </c>
      <c r="G23" s="293" t="s">
        <v>1004</v>
      </c>
      <c r="H23" s="176" t="s">
        <v>1005</v>
      </c>
      <c r="I23" s="293">
        <v>33</v>
      </c>
      <c r="J23" s="293">
        <v>3</v>
      </c>
      <c r="K23" s="293">
        <v>11</v>
      </c>
      <c r="L23" s="293">
        <v>34</v>
      </c>
      <c r="M23" s="293">
        <v>21</v>
      </c>
      <c r="N23" s="293">
        <v>47</v>
      </c>
      <c r="O23" s="293">
        <v>4</v>
      </c>
      <c r="P23" s="121">
        <v>96000000</v>
      </c>
      <c r="Q23" s="410"/>
      <c r="R23" s="573"/>
      <c r="S23" s="410"/>
      <c r="T23" s="191">
        <f t="shared" si="0"/>
        <v>0</v>
      </c>
      <c r="U23" s="573"/>
      <c r="V23" s="410"/>
      <c r="W23" s="191">
        <f t="shared" si="1"/>
        <v>0</v>
      </c>
      <c r="X23" s="573"/>
      <c r="Y23" s="410"/>
      <c r="Z23" s="191">
        <f t="shared" si="2"/>
        <v>96000000</v>
      </c>
      <c r="AA23" s="573"/>
      <c r="AB23" s="410"/>
      <c r="AC23" s="191">
        <f t="shared" si="3"/>
        <v>0</v>
      </c>
      <c r="AD23" s="573"/>
      <c r="AE23" s="497"/>
    </row>
    <row r="24" spans="2:31" ht="57" customHeight="1" x14ac:dyDescent="0.25">
      <c r="B24" s="536"/>
      <c r="C24" s="548"/>
      <c r="D24" s="549"/>
      <c r="E24" s="565"/>
      <c r="F24" s="299" t="s">
        <v>1007</v>
      </c>
      <c r="G24" s="293" t="s">
        <v>1004</v>
      </c>
      <c r="H24" s="299" t="s">
        <v>1005</v>
      </c>
      <c r="I24" s="293">
        <v>33</v>
      </c>
      <c r="J24" s="293">
        <v>3</v>
      </c>
      <c r="K24" s="293">
        <v>11</v>
      </c>
      <c r="L24" s="293">
        <v>34</v>
      </c>
      <c r="M24" s="293">
        <v>21</v>
      </c>
      <c r="N24" s="293">
        <v>47</v>
      </c>
      <c r="O24" s="293">
        <v>4</v>
      </c>
      <c r="P24" s="121">
        <v>88000000</v>
      </c>
      <c r="Q24" s="410"/>
      <c r="R24" s="573"/>
      <c r="S24" s="410"/>
      <c r="T24" s="43">
        <f t="shared" si="0"/>
        <v>0</v>
      </c>
      <c r="U24" s="573"/>
      <c r="V24" s="410"/>
      <c r="W24" s="43">
        <f t="shared" si="1"/>
        <v>0</v>
      </c>
      <c r="X24" s="573"/>
      <c r="Y24" s="410"/>
      <c r="Z24" s="43">
        <f t="shared" si="2"/>
        <v>88000000</v>
      </c>
      <c r="AA24" s="573"/>
      <c r="AB24" s="410"/>
      <c r="AC24" s="43">
        <f t="shared" si="3"/>
        <v>0</v>
      </c>
      <c r="AD24" s="573"/>
      <c r="AE24" s="497"/>
    </row>
    <row r="25" spans="2:31" ht="57" customHeight="1" x14ac:dyDescent="0.25">
      <c r="B25" s="536"/>
      <c r="C25" s="548"/>
      <c r="D25" s="549"/>
      <c r="E25" s="565"/>
      <c r="F25" s="299" t="s">
        <v>1008</v>
      </c>
      <c r="G25" s="293" t="s">
        <v>1004</v>
      </c>
      <c r="H25" s="299" t="s">
        <v>1005</v>
      </c>
      <c r="I25" s="293">
        <v>33</v>
      </c>
      <c r="J25" s="293">
        <v>3</v>
      </c>
      <c r="K25" s="293">
        <v>11</v>
      </c>
      <c r="L25" s="293">
        <v>34</v>
      </c>
      <c r="M25" s="293">
        <v>21</v>
      </c>
      <c r="N25" s="293">
        <v>47</v>
      </c>
      <c r="O25" s="293">
        <v>4</v>
      </c>
      <c r="P25" s="121">
        <v>88000000</v>
      </c>
      <c r="Q25" s="410"/>
      <c r="R25" s="573"/>
      <c r="S25" s="410"/>
      <c r="T25" s="43">
        <f t="shared" si="0"/>
        <v>0</v>
      </c>
      <c r="U25" s="573"/>
      <c r="V25" s="410"/>
      <c r="W25" s="43">
        <f t="shared" si="1"/>
        <v>0</v>
      </c>
      <c r="X25" s="573"/>
      <c r="Y25" s="410"/>
      <c r="Z25" s="43">
        <f t="shared" si="2"/>
        <v>88000000</v>
      </c>
      <c r="AA25" s="573"/>
      <c r="AB25" s="410"/>
      <c r="AC25" s="43">
        <f t="shared" si="3"/>
        <v>0</v>
      </c>
      <c r="AD25" s="573"/>
      <c r="AE25" s="497"/>
    </row>
    <row r="26" spans="2:31" ht="57" customHeight="1" x14ac:dyDescent="0.25">
      <c r="B26" s="536"/>
      <c r="C26" s="548"/>
      <c r="D26" s="549"/>
      <c r="E26" s="565"/>
      <c r="F26" s="299" t="s">
        <v>1009</v>
      </c>
      <c r="G26" s="293" t="s">
        <v>1004</v>
      </c>
      <c r="H26" s="299" t="s">
        <v>1005</v>
      </c>
      <c r="I26" s="293">
        <v>33</v>
      </c>
      <c r="J26" s="293">
        <v>3</v>
      </c>
      <c r="K26" s="293">
        <v>11</v>
      </c>
      <c r="L26" s="293">
        <v>34</v>
      </c>
      <c r="M26" s="293">
        <v>21</v>
      </c>
      <c r="N26" s="293">
        <v>47</v>
      </c>
      <c r="O26" s="293">
        <v>4</v>
      </c>
      <c r="P26" s="121">
        <v>88000000</v>
      </c>
      <c r="Q26" s="410"/>
      <c r="R26" s="573"/>
      <c r="S26" s="410"/>
      <c r="T26" s="43">
        <f t="shared" si="0"/>
        <v>0</v>
      </c>
      <c r="U26" s="573"/>
      <c r="V26" s="410"/>
      <c r="W26" s="43">
        <f t="shared" si="1"/>
        <v>0</v>
      </c>
      <c r="X26" s="573"/>
      <c r="Y26" s="410"/>
      <c r="Z26" s="43">
        <f t="shared" si="2"/>
        <v>88000000</v>
      </c>
      <c r="AA26" s="573"/>
      <c r="AB26" s="410"/>
      <c r="AC26" s="43">
        <f t="shared" si="3"/>
        <v>0</v>
      </c>
      <c r="AD26" s="573"/>
      <c r="AE26" s="497"/>
    </row>
    <row r="27" spans="2:31" ht="57" customHeight="1" x14ac:dyDescent="0.25">
      <c r="B27" s="536"/>
      <c r="C27" s="548"/>
      <c r="D27" s="549"/>
      <c r="E27" s="565"/>
      <c r="F27" s="299" t="s">
        <v>1003</v>
      </c>
      <c r="G27" s="293" t="s">
        <v>1004</v>
      </c>
      <c r="H27" s="299" t="s">
        <v>1005</v>
      </c>
      <c r="I27" s="293">
        <v>33</v>
      </c>
      <c r="J27" s="293">
        <v>3</v>
      </c>
      <c r="K27" s="293">
        <v>22</v>
      </c>
      <c r="L27" s="293">
        <v>34</v>
      </c>
      <c r="M27" s="293">
        <v>21</v>
      </c>
      <c r="N27" s="293">
        <v>47</v>
      </c>
      <c r="O27" s="293">
        <v>4</v>
      </c>
      <c r="P27" s="121">
        <v>500000000</v>
      </c>
      <c r="Q27" s="410"/>
      <c r="R27" s="573"/>
      <c r="S27" s="410"/>
      <c r="T27" s="43">
        <f t="shared" si="0"/>
        <v>0</v>
      </c>
      <c r="U27" s="573"/>
      <c r="V27" s="410"/>
      <c r="W27" s="43">
        <f t="shared" si="1"/>
        <v>500000000</v>
      </c>
      <c r="X27" s="573"/>
      <c r="Y27" s="410"/>
      <c r="Z27" s="43">
        <f t="shared" si="2"/>
        <v>0</v>
      </c>
      <c r="AA27" s="573"/>
      <c r="AB27" s="410"/>
      <c r="AC27" s="43">
        <f t="shared" si="3"/>
        <v>0</v>
      </c>
      <c r="AD27" s="573"/>
      <c r="AE27" s="497"/>
    </row>
    <row r="28" spans="2:31" ht="52.5" customHeight="1" x14ac:dyDescent="0.25">
      <c r="B28" s="536"/>
      <c r="C28" s="548"/>
      <c r="D28" s="589">
        <v>2012170010038</v>
      </c>
      <c r="E28" s="588" t="s">
        <v>1010</v>
      </c>
      <c r="F28" s="299" t="s">
        <v>1011</v>
      </c>
      <c r="G28" s="293" t="s">
        <v>1012</v>
      </c>
      <c r="H28" s="299" t="s">
        <v>1013</v>
      </c>
      <c r="I28" s="293">
        <v>33</v>
      </c>
      <c r="J28" s="293">
        <v>3</v>
      </c>
      <c r="K28" s="293">
        <v>22</v>
      </c>
      <c r="L28" s="293">
        <v>34</v>
      </c>
      <c r="M28" s="293">
        <v>21</v>
      </c>
      <c r="N28" s="293">
        <v>38</v>
      </c>
      <c r="O28" s="293">
        <v>4</v>
      </c>
      <c r="P28" s="121">
        <v>60000000</v>
      </c>
      <c r="Q28" s="409">
        <f>SUM(P28:P30)</f>
        <v>650000000</v>
      </c>
      <c r="R28" s="573"/>
      <c r="S28" s="410"/>
      <c r="T28" s="43">
        <f t="shared" si="0"/>
        <v>0</v>
      </c>
      <c r="U28" s="573"/>
      <c r="V28" s="410"/>
      <c r="W28" s="43">
        <f t="shared" si="1"/>
        <v>60000000</v>
      </c>
      <c r="X28" s="573"/>
      <c r="Y28" s="410"/>
      <c r="Z28" s="43">
        <f t="shared" si="2"/>
        <v>0</v>
      </c>
      <c r="AA28" s="573"/>
      <c r="AB28" s="410"/>
      <c r="AC28" s="43">
        <f t="shared" si="3"/>
        <v>0</v>
      </c>
      <c r="AD28" s="573"/>
      <c r="AE28" s="497"/>
    </row>
    <row r="29" spans="2:31" ht="52.5" customHeight="1" x14ac:dyDescent="0.25">
      <c r="B29" s="536"/>
      <c r="C29" s="548"/>
      <c r="D29" s="594"/>
      <c r="E29" s="593"/>
      <c r="F29" s="588" t="s">
        <v>1014</v>
      </c>
      <c r="G29" s="589" t="s">
        <v>1012</v>
      </c>
      <c r="H29" s="588" t="s">
        <v>1013</v>
      </c>
      <c r="I29" s="293">
        <v>33</v>
      </c>
      <c r="J29" s="293">
        <v>3</v>
      </c>
      <c r="K29" s="293">
        <v>11</v>
      </c>
      <c r="L29" s="293">
        <v>34</v>
      </c>
      <c r="M29" s="293">
        <v>21</v>
      </c>
      <c r="N29" s="293">
        <v>38</v>
      </c>
      <c r="O29" s="293">
        <v>4</v>
      </c>
      <c r="P29" s="121">
        <v>500000000</v>
      </c>
      <c r="Q29" s="410"/>
      <c r="R29" s="573"/>
      <c r="S29" s="410"/>
      <c r="T29" s="43">
        <f t="shared" si="0"/>
        <v>0</v>
      </c>
      <c r="U29" s="573"/>
      <c r="V29" s="410"/>
      <c r="W29" s="43">
        <f t="shared" si="1"/>
        <v>0</v>
      </c>
      <c r="X29" s="573"/>
      <c r="Y29" s="410"/>
      <c r="Z29" s="43">
        <f t="shared" si="2"/>
        <v>500000000</v>
      </c>
      <c r="AA29" s="573"/>
      <c r="AB29" s="410"/>
      <c r="AC29" s="43">
        <f t="shared" si="3"/>
        <v>0</v>
      </c>
      <c r="AD29" s="573"/>
      <c r="AE29" s="497"/>
    </row>
    <row r="30" spans="2:31" ht="52.5" customHeight="1" x14ac:dyDescent="0.25">
      <c r="B30" s="536"/>
      <c r="C30" s="548"/>
      <c r="D30" s="558"/>
      <c r="E30" s="556"/>
      <c r="F30" s="556"/>
      <c r="G30" s="558"/>
      <c r="H30" s="556"/>
      <c r="I30" s="293">
        <v>33</v>
      </c>
      <c r="J30" s="293">
        <v>3</v>
      </c>
      <c r="K30" s="293">
        <v>82</v>
      </c>
      <c r="L30" s="293">
        <v>34</v>
      </c>
      <c r="M30" s="293">
        <v>21</v>
      </c>
      <c r="N30" s="293">
        <v>38</v>
      </c>
      <c r="O30" s="293">
        <v>4</v>
      </c>
      <c r="P30" s="121">
        <v>90000000</v>
      </c>
      <c r="Q30" s="411"/>
      <c r="R30" s="573"/>
      <c r="S30" s="410"/>
      <c r="T30" s="43">
        <f t="shared" si="0"/>
        <v>0</v>
      </c>
      <c r="U30" s="573"/>
      <c r="V30" s="410"/>
      <c r="W30" s="43">
        <f t="shared" si="1"/>
        <v>90000000</v>
      </c>
      <c r="X30" s="573"/>
      <c r="Y30" s="410"/>
      <c r="Z30" s="43">
        <f t="shared" si="2"/>
        <v>0</v>
      </c>
      <c r="AA30" s="573"/>
      <c r="AB30" s="410"/>
      <c r="AC30" s="43">
        <f t="shared" si="3"/>
        <v>0</v>
      </c>
      <c r="AD30" s="573"/>
      <c r="AE30" s="497"/>
    </row>
    <row r="31" spans="2:31" ht="84" customHeight="1" x14ac:dyDescent="0.25">
      <c r="B31" s="536"/>
      <c r="C31" s="548"/>
      <c r="D31" s="1">
        <v>2012170010039</v>
      </c>
      <c r="E31" s="322" t="s">
        <v>981</v>
      </c>
      <c r="F31" s="322" t="s">
        <v>1015</v>
      </c>
      <c r="G31" s="321" t="s">
        <v>1016</v>
      </c>
      <c r="H31" s="322" t="s">
        <v>1017</v>
      </c>
      <c r="I31" s="321">
        <v>33</v>
      </c>
      <c r="J31" s="321">
        <v>3</v>
      </c>
      <c r="K31" s="321">
        <v>11</v>
      </c>
      <c r="L31" s="321">
        <v>34</v>
      </c>
      <c r="M31" s="321">
        <v>21</v>
      </c>
      <c r="N31" s="321">
        <v>39</v>
      </c>
      <c r="O31" s="321">
        <v>4</v>
      </c>
      <c r="P31" s="124">
        <v>0</v>
      </c>
      <c r="Q31" s="238">
        <f>P31</f>
        <v>0</v>
      </c>
      <c r="R31" s="573"/>
      <c r="S31" s="410"/>
      <c r="T31" s="43">
        <f t="shared" si="0"/>
        <v>0</v>
      </c>
      <c r="U31" s="573"/>
      <c r="V31" s="410"/>
      <c r="W31" s="43">
        <f t="shared" si="1"/>
        <v>0</v>
      </c>
      <c r="X31" s="573"/>
      <c r="Y31" s="410"/>
      <c r="Z31" s="43">
        <f t="shared" si="2"/>
        <v>0</v>
      </c>
      <c r="AA31" s="573"/>
      <c r="AB31" s="410"/>
      <c r="AC31" s="43">
        <f t="shared" si="3"/>
        <v>0</v>
      </c>
      <c r="AD31" s="573"/>
      <c r="AE31" s="497"/>
    </row>
    <row r="32" spans="2:31" ht="57.75" customHeight="1" x14ac:dyDescent="0.25">
      <c r="B32" s="536"/>
      <c r="C32" s="548"/>
      <c r="D32" s="565">
        <v>2012170010045</v>
      </c>
      <c r="E32" s="565" t="s">
        <v>1018</v>
      </c>
      <c r="F32" s="299" t="s">
        <v>1019</v>
      </c>
      <c r="G32" s="293" t="s">
        <v>1004</v>
      </c>
      <c r="H32" s="299" t="s">
        <v>1005</v>
      </c>
      <c r="I32" s="293">
        <v>33</v>
      </c>
      <c r="J32" s="293">
        <v>3</v>
      </c>
      <c r="K32" s="293">
        <v>22</v>
      </c>
      <c r="L32" s="293">
        <v>34</v>
      </c>
      <c r="M32" s="293">
        <v>21</v>
      </c>
      <c r="N32" s="293">
        <v>45</v>
      </c>
      <c r="O32" s="293">
        <v>6</v>
      </c>
      <c r="P32" s="121">
        <v>70000000</v>
      </c>
      <c r="Q32" s="409">
        <f>SUM(P32:P50)</f>
        <v>450000000</v>
      </c>
      <c r="R32" s="573"/>
      <c r="S32" s="410"/>
      <c r="T32" s="43">
        <f t="shared" si="0"/>
        <v>0</v>
      </c>
      <c r="U32" s="573"/>
      <c r="V32" s="410"/>
      <c r="W32" s="43">
        <f t="shared" si="1"/>
        <v>70000000</v>
      </c>
      <c r="X32" s="573"/>
      <c r="Y32" s="410"/>
      <c r="Z32" s="43">
        <f t="shared" si="2"/>
        <v>0</v>
      </c>
      <c r="AA32" s="573"/>
      <c r="AB32" s="410"/>
      <c r="AC32" s="43">
        <f t="shared" si="3"/>
        <v>0</v>
      </c>
      <c r="AD32" s="573"/>
      <c r="AE32" s="497"/>
    </row>
    <row r="33" spans="2:31" ht="57.75" customHeight="1" x14ac:dyDescent="0.25">
      <c r="B33" s="592"/>
      <c r="C33" s="544"/>
      <c r="D33" s="588"/>
      <c r="E33" s="588"/>
      <c r="F33" s="308" t="s">
        <v>1020</v>
      </c>
      <c r="G33" s="310" t="s">
        <v>1004</v>
      </c>
      <c r="H33" s="308" t="s">
        <v>1005</v>
      </c>
      <c r="I33" s="310">
        <v>33</v>
      </c>
      <c r="J33" s="310">
        <v>3</v>
      </c>
      <c r="K33" s="310">
        <v>11</v>
      </c>
      <c r="L33" s="310">
        <v>34</v>
      </c>
      <c r="M33" s="310">
        <v>21</v>
      </c>
      <c r="N33" s="310">
        <v>45</v>
      </c>
      <c r="O33" s="310">
        <v>6</v>
      </c>
      <c r="P33" s="122">
        <v>45000000</v>
      </c>
      <c r="Q33" s="410"/>
      <c r="R33" s="573"/>
      <c r="S33" s="410"/>
      <c r="T33" s="190">
        <f t="shared" si="0"/>
        <v>0</v>
      </c>
      <c r="U33" s="573"/>
      <c r="V33" s="410"/>
      <c r="W33" s="190">
        <f t="shared" si="1"/>
        <v>0</v>
      </c>
      <c r="X33" s="573"/>
      <c r="Y33" s="410"/>
      <c r="Z33" s="190">
        <f t="shared" si="2"/>
        <v>45000000</v>
      </c>
      <c r="AA33" s="573"/>
      <c r="AB33" s="410"/>
      <c r="AC33" s="190">
        <f t="shared" si="3"/>
        <v>0</v>
      </c>
      <c r="AD33" s="573"/>
      <c r="AE33" s="497"/>
    </row>
    <row r="34" spans="2:31" ht="57.75" customHeight="1" x14ac:dyDescent="0.25">
      <c r="B34" s="592"/>
      <c r="C34" s="544"/>
      <c r="D34" s="588"/>
      <c r="E34" s="588"/>
      <c r="F34" s="308" t="s">
        <v>1021</v>
      </c>
      <c r="G34" s="310" t="s">
        <v>1004</v>
      </c>
      <c r="H34" s="308" t="s">
        <v>1005</v>
      </c>
      <c r="I34" s="310">
        <v>33</v>
      </c>
      <c r="J34" s="310">
        <v>3</v>
      </c>
      <c r="K34" s="310">
        <v>11</v>
      </c>
      <c r="L34" s="310">
        <v>34</v>
      </c>
      <c r="M34" s="310">
        <v>21</v>
      </c>
      <c r="N34" s="310">
        <v>45</v>
      </c>
      <c r="O34" s="310">
        <v>6</v>
      </c>
      <c r="P34" s="122">
        <v>5000000</v>
      </c>
      <c r="Q34" s="410"/>
      <c r="R34" s="573"/>
      <c r="S34" s="410"/>
      <c r="T34" s="190">
        <f t="shared" si="0"/>
        <v>0</v>
      </c>
      <c r="U34" s="573"/>
      <c r="V34" s="410"/>
      <c r="W34" s="190">
        <f t="shared" si="1"/>
        <v>0</v>
      </c>
      <c r="X34" s="573"/>
      <c r="Y34" s="410"/>
      <c r="Z34" s="190">
        <f t="shared" si="2"/>
        <v>5000000</v>
      </c>
      <c r="AA34" s="573"/>
      <c r="AB34" s="410"/>
      <c r="AC34" s="190">
        <f t="shared" si="3"/>
        <v>0</v>
      </c>
      <c r="AD34" s="573"/>
      <c r="AE34" s="497"/>
    </row>
    <row r="35" spans="2:31" ht="69.75" customHeight="1" x14ac:dyDescent="0.25">
      <c r="B35" s="592"/>
      <c r="C35" s="544"/>
      <c r="D35" s="588"/>
      <c r="E35" s="588"/>
      <c r="F35" s="308" t="s">
        <v>1022</v>
      </c>
      <c r="G35" s="310" t="s">
        <v>1004</v>
      </c>
      <c r="H35" s="308" t="s">
        <v>1005</v>
      </c>
      <c r="I35" s="310">
        <v>33</v>
      </c>
      <c r="J35" s="310">
        <v>3</v>
      </c>
      <c r="K35" s="310">
        <v>22</v>
      </c>
      <c r="L35" s="310">
        <v>34</v>
      </c>
      <c r="M35" s="310">
        <v>21</v>
      </c>
      <c r="N35" s="310">
        <v>45</v>
      </c>
      <c r="O35" s="310">
        <v>6</v>
      </c>
      <c r="P35" s="122">
        <v>10000000</v>
      </c>
      <c r="Q35" s="410"/>
      <c r="R35" s="573"/>
      <c r="S35" s="410"/>
      <c r="T35" s="190">
        <f t="shared" si="0"/>
        <v>0</v>
      </c>
      <c r="U35" s="573"/>
      <c r="V35" s="410"/>
      <c r="W35" s="190">
        <f t="shared" si="1"/>
        <v>10000000</v>
      </c>
      <c r="X35" s="573"/>
      <c r="Y35" s="410"/>
      <c r="Z35" s="190">
        <f t="shared" si="2"/>
        <v>0</v>
      </c>
      <c r="AA35" s="573"/>
      <c r="AB35" s="410"/>
      <c r="AC35" s="190">
        <f t="shared" si="3"/>
        <v>0</v>
      </c>
      <c r="AD35" s="573"/>
      <c r="AE35" s="497"/>
    </row>
    <row r="36" spans="2:31" ht="54.75" customHeight="1" x14ac:dyDescent="0.25">
      <c r="B36" s="592"/>
      <c r="C36" s="544"/>
      <c r="D36" s="588"/>
      <c r="E36" s="588"/>
      <c r="F36" s="308" t="s">
        <v>1023</v>
      </c>
      <c r="G36" s="310" t="s">
        <v>1004</v>
      </c>
      <c r="H36" s="308" t="s">
        <v>1005</v>
      </c>
      <c r="I36" s="310">
        <v>33</v>
      </c>
      <c r="J36" s="310">
        <v>3</v>
      </c>
      <c r="K36" s="310">
        <v>22</v>
      </c>
      <c r="L36" s="310">
        <v>34</v>
      </c>
      <c r="M36" s="310">
        <v>21</v>
      </c>
      <c r="N36" s="310">
        <v>45</v>
      </c>
      <c r="O36" s="310">
        <v>6</v>
      </c>
      <c r="P36" s="122">
        <v>10000000</v>
      </c>
      <c r="Q36" s="410"/>
      <c r="R36" s="573"/>
      <c r="S36" s="410"/>
      <c r="T36" s="190">
        <f t="shared" si="0"/>
        <v>0</v>
      </c>
      <c r="U36" s="573"/>
      <c r="V36" s="410"/>
      <c r="W36" s="190">
        <f t="shared" si="1"/>
        <v>10000000</v>
      </c>
      <c r="X36" s="573"/>
      <c r="Y36" s="410"/>
      <c r="Z36" s="190">
        <f t="shared" si="2"/>
        <v>0</v>
      </c>
      <c r="AA36" s="573"/>
      <c r="AB36" s="410"/>
      <c r="AC36" s="190">
        <f t="shared" si="3"/>
        <v>0</v>
      </c>
      <c r="AD36" s="573"/>
      <c r="AE36" s="497"/>
    </row>
    <row r="37" spans="2:31" ht="54.75" customHeight="1" x14ac:dyDescent="0.25">
      <c r="B37" s="592"/>
      <c r="C37" s="544"/>
      <c r="D37" s="588"/>
      <c r="E37" s="588"/>
      <c r="F37" s="308" t="s">
        <v>1024</v>
      </c>
      <c r="G37" s="310" t="s">
        <v>1004</v>
      </c>
      <c r="H37" s="308" t="s">
        <v>1005</v>
      </c>
      <c r="I37" s="310">
        <v>33</v>
      </c>
      <c r="J37" s="310">
        <v>3</v>
      </c>
      <c r="K37" s="310">
        <v>22</v>
      </c>
      <c r="L37" s="310">
        <v>34</v>
      </c>
      <c r="M37" s="310">
        <v>21</v>
      </c>
      <c r="N37" s="310">
        <v>45</v>
      </c>
      <c r="O37" s="310">
        <v>6</v>
      </c>
      <c r="P37" s="122">
        <v>8500000</v>
      </c>
      <c r="Q37" s="410"/>
      <c r="R37" s="573"/>
      <c r="S37" s="410"/>
      <c r="T37" s="190">
        <f t="shared" si="0"/>
        <v>0</v>
      </c>
      <c r="U37" s="573"/>
      <c r="V37" s="410"/>
      <c r="W37" s="190">
        <f t="shared" si="1"/>
        <v>8500000</v>
      </c>
      <c r="X37" s="573"/>
      <c r="Y37" s="410"/>
      <c r="Z37" s="190">
        <f t="shared" si="2"/>
        <v>0</v>
      </c>
      <c r="AA37" s="573"/>
      <c r="AB37" s="410"/>
      <c r="AC37" s="190">
        <f t="shared" si="3"/>
        <v>0</v>
      </c>
      <c r="AD37" s="573"/>
      <c r="AE37" s="497"/>
    </row>
    <row r="38" spans="2:31" ht="48.75" customHeight="1" x14ac:dyDescent="0.25">
      <c r="B38" s="592"/>
      <c r="C38" s="544"/>
      <c r="D38" s="588"/>
      <c r="E38" s="588"/>
      <c r="F38" s="308" t="s">
        <v>1025</v>
      </c>
      <c r="G38" s="310" t="s">
        <v>1004</v>
      </c>
      <c r="H38" s="308" t="s">
        <v>1005</v>
      </c>
      <c r="I38" s="310">
        <v>33</v>
      </c>
      <c r="J38" s="310">
        <v>3</v>
      </c>
      <c r="K38" s="310">
        <v>22</v>
      </c>
      <c r="L38" s="310">
        <v>34</v>
      </c>
      <c r="M38" s="310">
        <v>21</v>
      </c>
      <c r="N38" s="310">
        <v>45</v>
      </c>
      <c r="O38" s="310">
        <v>6</v>
      </c>
      <c r="P38" s="122">
        <v>8514000</v>
      </c>
      <c r="Q38" s="410"/>
      <c r="R38" s="573"/>
      <c r="S38" s="410"/>
      <c r="T38" s="190">
        <f t="shared" si="0"/>
        <v>0</v>
      </c>
      <c r="U38" s="573"/>
      <c r="V38" s="410"/>
      <c r="W38" s="190">
        <f t="shared" si="1"/>
        <v>8514000</v>
      </c>
      <c r="X38" s="573"/>
      <c r="Y38" s="410"/>
      <c r="Z38" s="190">
        <f t="shared" si="2"/>
        <v>0</v>
      </c>
      <c r="AA38" s="573"/>
      <c r="AB38" s="410"/>
      <c r="AC38" s="190">
        <f t="shared" si="3"/>
        <v>0</v>
      </c>
      <c r="AD38" s="573"/>
      <c r="AE38" s="497"/>
    </row>
    <row r="39" spans="2:31" ht="51" customHeight="1" x14ac:dyDescent="0.25">
      <c r="B39" s="592"/>
      <c r="C39" s="544"/>
      <c r="D39" s="588"/>
      <c r="E39" s="588"/>
      <c r="F39" s="308" t="s">
        <v>1026</v>
      </c>
      <c r="G39" s="310" t="s">
        <v>1004</v>
      </c>
      <c r="H39" s="308" t="s">
        <v>1005</v>
      </c>
      <c r="I39" s="310">
        <v>33</v>
      </c>
      <c r="J39" s="310">
        <v>3</v>
      </c>
      <c r="K39" s="310">
        <v>22</v>
      </c>
      <c r="L39" s="310">
        <v>34</v>
      </c>
      <c r="M39" s="310">
        <v>21</v>
      </c>
      <c r="N39" s="310">
        <v>45</v>
      </c>
      <c r="O39" s="310">
        <v>5</v>
      </c>
      <c r="P39" s="122">
        <v>30000000</v>
      </c>
      <c r="Q39" s="410"/>
      <c r="R39" s="573"/>
      <c r="S39" s="410"/>
      <c r="T39" s="190">
        <f t="shared" si="0"/>
        <v>0</v>
      </c>
      <c r="U39" s="573"/>
      <c r="V39" s="410"/>
      <c r="W39" s="190">
        <f t="shared" si="1"/>
        <v>30000000</v>
      </c>
      <c r="X39" s="573"/>
      <c r="Y39" s="410"/>
      <c r="Z39" s="190">
        <f t="shared" si="2"/>
        <v>0</v>
      </c>
      <c r="AA39" s="573"/>
      <c r="AB39" s="410"/>
      <c r="AC39" s="190">
        <f t="shared" si="3"/>
        <v>0</v>
      </c>
      <c r="AD39" s="573"/>
      <c r="AE39" s="497"/>
    </row>
    <row r="40" spans="2:31" ht="53.25" customHeight="1" x14ac:dyDescent="0.25">
      <c r="B40" s="592"/>
      <c r="C40" s="544"/>
      <c r="D40" s="588"/>
      <c r="E40" s="588"/>
      <c r="F40" s="308" t="s">
        <v>1027</v>
      </c>
      <c r="G40" s="310" t="s">
        <v>1004</v>
      </c>
      <c r="H40" s="308" t="s">
        <v>1005</v>
      </c>
      <c r="I40" s="310">
        <v>33</v>
      </c>
      <c r="J40" s="310">
        <v>3</v>
      </c>
      <c r="K40" s="310">
        <v>22</v>
      </c>
      <c r="L40" s="310">
        <v>34</v>
      </c>
      <c r="M40" s="310">
        <v>21</v>
      </c>
      <c r="N40" s="310">
        <v>45</v>
      </c>
      <c r="O40" s="310">
        <v>4</v>
      </c>
      <c r="P40" s="122">
        <v>20000000</v>
      </c>
      <c r="Q40" s="410"/>
      <c r="R40" s="573"/>
      <c r="S40" s="410"/>
      <c r="T40" s="190">
        <f t="shared" si="0"/>
        <v>0</v>
      </c>
      <c r="U40" s="573"/>
      <c r="V40" s="410"/>
      <c r="W40" s="190">
        <f t="shared" si="1"/>
        <v>20000000</v>
      </c>
      <c r="X40" s="573"/>
      <c r="Y40" s="410"/>
      <c r="Z40" s="190">
        <f t="shared" si="2"/>
        <v>0</v>
      </c>
      <c r="AA40" s="573"/>
      <c r="AB40" s="410"/>
      <c r="AC40" s="190">
        <f t="shared" si="3"/>
        <v>0</v>
      </c>
      <c r="AD40" s="573"/>
      <c r="AE40" s="497"/>
    </row>
    <row r="41" spans="2:31" ht="48.75" customHeight="1" x14ac:dyDescent="0.25">
      <c r="B41" s="592"/>
      <c r="C41" s="544"/>
      <c r="D41" s="588"/>
      <c r="E41" s="588"/>
      <c r="F41" s="308" t="s">
        <v>1028</v>
      </c>
      <c r="G41" s="310" t="s">
        <v>1004</v>
      </c>
      <c r="H41" s="308" t="s">
        <v>1005</v>
      </c>
      <c r="I41" s="310">
        <v>33</v>
      </c>
      <c r="J41" s="310">
        <v>3</v>
      </c>
      <c r="K41" s="310">
        <v>22</v>
      </c>
      <c r="L41" s="310">
        <v>34</v>
      </c>
      <c r="M41" s="310">
        <v>21</v>
      </c>
      <c r="N41" s="310">
        <v>45</v>
      </c>
      <c r="O41" s="310">
        <v>5</v>
      </c>
      <c r="P41" s="122">
        <v>47520812</v>
      </c>
      <c r="Q41" s="410"/>
      <c r="R41" s="573"/>
      <c r="S41" s="410"/>
      <c r="T41" s="190">
        <f t="shared" si="0"/>
        <v>0</v>
      </c>
      <c r="U41" s="573"/>
      <c r="V41" s="410"/>
      <c r="W41" s="190">
        <f t="shared" si="1"/>
        <v>47520812</v>
      </c>
      <c r="X41" s="573"/>
      <c r="Y41" s="410"/>
      <c r="Z41" s="190">
        <f t="shared" si="2"/>
        <v>0</v>
      </c>
      <c r="AA41" s="573"/>
      <c r="AB41" s="410"/>
      <c r="AC41" s="190">
        <f t="shared" si="3"/>
        <v>0</v>
      </c>
      <c r="AD41" s="573"/>
      <c r="AE41" s="497"/>
    </row>
    <row r="42" spans="2:31" ht="48.75" customHeight="1" x14ac:dyDescent="0.25">
      <c r="B42" s="592"/>
      <c r="C42" s="544"/>
      <c r="D42" s="588"/>
      <c r="E42" s="588"/>
      <c r="F42" s="308" t="s">
        <v>1029</v>
      </c>
      <c r="G42" s="310" t="s">
        <v>1004</v>
      </c>
      <c r="H42" s="308" t="s">
        <v>1005</v>
      </c>
      <c r="I42" s="310">
        <v>33</v>
      </c>
      <c r="J42" s="310">
        <v>3</v>
      </c>
      <c r="K42" s="310">
        <v>22</v>
      </c>
      <c r="L42" s="310">
        <v>34</v>
      </c>
      <c r="M42" s="310">
        <v>21</v>
      </c>
      <c r="N42" s="310">
        <v>45</v>
      </c>
      <c r="O42" s="310">
        <v>5</v>
      </c>
      <c r="P42" s="122">
        <v>17200000</v>
      </c>
      <c r="Q42" s="410"/>
      <c r="R42" s="573"/>
      <c r="S42" s="410"/>
      <c r="T42" s="190">
        <f t="shared" si="0"/>
        <v>0</v>
      </c>
      <c r="U42" s="573"/>
      <c r="V42" s="410"/>
      <c r="W42" s="190">
        <f t="shared" si="1"/>
        <v>17200000</v>
      </c>
      <c r="X42" s="573"/>
      <c r="Y42" s="410"/>
      <c r="Z42" s="190">
        <f t="shared" si="2"/>
        <v>0</v>
      </c>
      <c r="AA42" s="573"/>
      <c r="AB42" s="410"/>
      <c r="AC42" s="190">
        <f t="shared" si="3"/>
        <v>0</v>
      </c>
      <c r="AD42" s="573"/>
      <c r="AE42" s="497"/>
    </row>
    <row r="43" spans="2:31" ht="49.5" customHeight="1" x14ac:dyDescent="0.25">
      <c r="B43" s="592"/>
      <c r="C43" s="544"/>
      <c r="D43" s="588"/>
      <c r="E43" s="588"/>
      <c r="F43" s="308" t="s">
        <v>1030</v>
      </c>
      <c r="G43" s="310" t="s">
        <v>1004</v>
      </c>
      <c r="H43" s="308" t="s">
        <v>1005</v>
      </c>
      <c r="I43" s="310">
        <v>33</v>
      </c>
      <c r="J43" s="310">
        <v>3</v>
      </c>
      <c r="K43" s="310">
        <v>22</v>
      </c>
      <c r="L43" s="310">
        <v>34</v>
      </c>
      <c r="M43" s="310">
        <v>21</v>
      </c>
      <c r="N43" s="310">
        <v>45</v>
      </c>
      <c r="O43" s="310">
        <v>4</v>
      </c>
      <c r="P43" s="122">
        <v>2800000</v>
      </c>
      <c r="Q43" s="410"/>
      <c r="R43" s="573"/>
      <c r="S43" s="410"/>
      <c r="T43" s="190">
        <f t="shared" si="0"/>
        <v>0</v>
      </c>
      <c r="U43" s="573"/>
      <c r="V43" s="410"/>
      <c r="W43" s="190">
        <f t="shared" si="1"/>
        <v>2800000</v>
      </c>
      <c r="X43" s="573"/>
      <c r="Y43" s="410"/>
      <c r="Z43" s="190">
        <f t="shared" si="2"/>
        <v>0</v>
      </c>
      <c r="AA43" s="573"/>
      <c r="AB43" s="410"/>
      <c r="AC43" s="190">
        <f t="shared" si="3"/>
        <v>0</v>
      </c>
      <c r="AD43" s="573"/>
      <c r="AE43" s="497"/>
    </row>
    <row r="44" spans="2:31" ht="48" customHeight="1" x14ac:dyDescent="0.25">
      <c r="B44" s="592"/>
      <c r="C44" s="544"/>
      <c r="D44" s="588"/>
      <c r="E44" s="588"/>
      <c r="F44" s="308" t="s">
        <v>1031</v>
      </c>
      <c r="G44" s="310" t="s">
        <v>1004</v>
      </c>
      <c r="H44" s="308" t="s">
        <v>1005</v>
      </c>
      <c r="I44" s="310">
        <v>33</v>
      </c>
      <c r="J44" s="310">
        <v>3</v>
      </c>
      <c r="K44" s="310">
        <v>22</v>
      </c>
      <c r="L44" s="310">
        <v>34</v>
      </c>
      <c r="M44" s="310">
        <v>21</v>
      </c>
      <c r="N44" s="310">
        <v>45</v>
      </c>
      <c r="O44" s="310">
        <v>4</v>
      </c>
      <c r="P44" s="122">
        <v>36465188</v>
      </c>
      <c r="Q44" s="410"/>
      <c r="R44" s="573"/>
      <c r="S44" s="410"/>
      <c r="T44" s="190">
        <f t="shared" si="0"/>
        <v>0</v>
      </c>
      <c r="U44" s="573"/>
      <c r="V44" s="410"/>
      <c r="W44" s="190">
        <f t="shared" si="1"/>
        <v>36465188</v>
      </c>
      <c r="X44" s="573"/>
      <c r="Y44" s="410"/>
      <c r="Z44" s="190">
        <f t="shared" si="2"/>
        <v>0</v>
      </c>
      <c r="AA44" s="573"/>
      <c r="AB44" s="410"/>
      <c r="AC44" s="190">
        <f t="shared" si="3"/>
        <v>0</v>
      </c>
      <c r="AD44" s="573"/>
      <c r="AE44" s="497"/>
    </row>
    <row r="45" spans="2:31" ht="46.5" customHeight="1" x14ac:dyDescent="0.25">
      <c r="B45" s="592"/>
      <c r="C45" s="544"/>
      <c r="D45" s="588"/>
      <c r="E45" s="588"/>
      <c r="F45" s="308" t="s">
        <v>1032</v>
      </c>
      <c r="G45" s="310" t="s">
        <v>1004</v>
      </c>
      <c r="H45" s="308" t="s">
        <v>1005</v>
      </c>
      <c r="I45" s="310">
        <v>33</v>
      </c>
      <c r="J45" s="310">
        <v>3</v>
      </c>
      <c r="K45" s="310">
        <v>22</v>
      </c>
      <c r="L45" s="310">
        <v>34</v>
      </c>
      <c r="M45" s="310">
        <v>21</v>
      </c>
      <c r="N45" s="310">
        <v>45</v>
      </c>
      <c r="O45" s="310">
        <v>3</v>
      </c>
      <c r="P45" s="122">
        <v>10000000</v>
      </c>
      <c r="Q45" s="410"/>
      <c r="R45" s="573"/>
      <c r="S45" s="410"/>
      <c r="T45" s="190">
        <f t="shared" si="0"/>
        <v>0</v>
      </c>
      <c r="U45" s="573"/>
      <c r="V45" s="410"/>
      <c r="W45" s="190">
        <f t="shared" si="1"/>
        <v>10000000</v>
      </c>
      <c r="X45" s="573"/>
      <c r="Y45" s="410"/>
      <c r="Z45" s="190">
        <f t="shared" si="2"/>
        <v>0</v>
      </c>
      <c r="AA45" s="573"/>
      <c r="AB45" s="410"/>
      <c r="AC45" s="190">
        <f t="shared" si="3"/>
        <v>0</v>
      </c>
      <c r="AD45" s="573"/>
      <c r="AE45" s="497"/>
    </row>
    <row r="46" spans="2:31" ht="47.25" customHeight="1" x14ac:dyDescent="0.25">
      <c r="B46" s="592"/>
      <c r="C46" s="544"/>
      <c r="D46" s="588"/>
      <c r="E46" s="588"/>
      <c r="F46" s="308" t="s">
        <v>1033</v>
      </c>
      <c r="G46" s="310" t="s">
        <v>1004</v>
      </c>
      <c r="H46" s="308" t="s">
        <v>1005</v>
      </c>
      <c r="I46" s="310">
        <v>33</v>
      </c>
      <c r="J46" s="310">
        <v>3</v>
      </c>
      <c r="K46" s="310">
        <v>22</v>
      </c>
      <c r="L46" s="310">
        <v>34</v>
      </c>
      <c r="M46" s="310">
        <v>21</v>
      </c>
      <c r="N46" s="310">
        <v>45</v>
      </c>
      <c r="O46" s="310">
        <v>2</v>
      </c>
      <c r="P46" s="122">
        <v>10000000</v>
      </c>
      <c r="Q46" s="410"/>
      <c r="R46" s="573"/>
      <c r="S46" s="410"/>
      <c r="T46" s="190">
        <f t="shared" si="0"/>
        <v>0</v>
      </c>
      <c r="U46" s="573"/>
      <c r="V46" s="410"/>
      <c r="W46" s="190">
        <f t="shared" si="1"/>
        <v>10000000</v>
      </c>
      <c r="X46" s="573"/>
      <c r="Y46" s="410"/>
      <c r="Z46" s="190">
        <f t="shared" si="2"/>
        <v>0</v>
      </c>
      <c r="AA46" s="573"/>
      <c r="AB46" s="410"/>
      <c r="AC46" s="190">
        <f t="shared" si="3"/>
        <v>0</v>
      </c>
      <c r="AD46" s="573"/>
      <c r="AE46" s="497"/>
    </row>
    <row r="47" spans="2:31" ht="60" customHeight="1" x14ac:dyDescent="0.25">
      <c r="B47" s="592"/>
      <c r="C47" s="544"/>
      <c r="D47" s="588"/>
      <c r="E47" s="588"/>
      <c r="F47" s="308" t="s">
        <v>1034</v>
      </c>
      <c r="G47" s="310" t="s">
        <v>1004</v>
      </c>
      <c r="H47" s="308" t="s">
        <v>1005</v>
      </c>
      <c r="I47" s="310">
        <v>33</v>
      </c>
      <c r="J47" s="310">
        <v>3</v>
      </c>
      <c r="K47" s="310">
        <v>22</v>
      </c>
      <c r="L47" s="310">
        <v>34</v>
      </c>
      <c r="M47" s="310">
        <v>21</v>
      </c>
      <c r="N47" s="310">
        <v>45</v>
      </c>
      <c r="O47" s="310">
        <v>3</v>
      </c>
      <c r="P47" s="122">
        <v>15000000</v>
      </c>
      <c r="Q47" s="410"/>
      <c r="R47" s="573"/>
      <c r="S47" s="410"/>
      <c r="T47" s="190">
        <f t="shared" si="0"/>
        <v>0</v>
      </c>
      <c r="U47" s="573"/>
      <c r="V47" s="410"/>
      <c r="W47" s="190">
        <f t="shared" si="1"/>
        <v>15000000</v>
      </c>
      <c r="X47" s="573"/>
      <c r="Y47" s="410"/>
      <c r="Z47" s="190">
        <f t="shared" si="2"/>
        <v>0</v>
      </c>
      <c r="AA47" s="573"/>
      <c r="AB47" s="410"/>
      <c r="AC47" s="190">
        <f t="shared" si="3"/>
        <v>0</v>
      </c>
      <c r="AD47" s="573"/>
      <c r="AE47" s="497"/>
    </row>
    <row r="48" spans="2:31" ht="84.75" customHeight="1" x14ac:dyDescent="0.25">
      <c r="B48" s="592"/>
      <c r="C48" s="544"/>
      <c r="D48" s="588"/>
      <c r="E48" s="588"/>
      <c r="F48" s="308" t="s">
        <v>1035</v>
      </c>
      <c r="G48" s="310" t="s">
        <v>1004</v>
      </c>
      <c r="H48" s="308" t="s">
        <v>1005</v>
      </c>
      <c r="I48" s="310">
        <v>33</v>
      </c>
      <c r="J48" s="310">
        <v>3</v>
      </c>
      <c r="K48" s="310">
        <v>22</v>
      </c>
      <c r="L48" s="310">
        <v>34</v>
      </c>
      <c r="M48" s="310">
        <v>21</v>
      </c>
      <c r="N48" s="310">
        <v>45</v>
      </c>
      <c r="O48" s="310">
        <v>2</v>
      </c>
      <c r="P48" s="122">
        <v>14000000</v>
      </c>
      <c r="Q48" s="410"/>
      <c r="R48" s="573"/>
      <c r="S48" s="410"/>
      <c r="T48" s="190">
        <f t="shared" si="0"/>
        <v>0</v>
      </c>
      <c r="U48" s="573"/>
      <c r="V48" s="410"/>
      <c r="W48" s="190">
        <f t="shared" si="1"/>
        <v>14000000</v>
      </c>
      <c r="X48" s="573"/>
      <c r="Y48" s="410"/>
      <c r="Z48" s="190">
        <f t="shared" si="2"/>
        <v>0</v>
      </c>
      <c r="AA48" s="573"/>
      <c r="AB48" s="410"/>
      <c r="AC48" s="190">
        <f t="shared" si="3"/>
        <v>0</v>
      </c>
      <c r="AD48" s="573"/>
      <c r="AE48" s="497"/>
    </row>
    <row r="49" spans="2:31" ht="54.75" customHeight="1" x14ac:dyDescent="0.25">
      <c r="B49" s="592"/>
      <c r="C49" s="544"/>
      <c r="D49" s="588"/>
      <c r="E49" s="588"/>
      <c r="F49" s="308" t="s">
        <v>1036</v>
      </c>
      <c r="G49" s="310" t="s">
        <v>1004</v>
      </c>
      <c r="H49" s="308" t="s">
        <v>1005</v>
      </c>
      <c r="I49" s="310">
        <v>33</v>
      </c>
      <c r="J49" s="310">
        <v>3</v>
      </c>
      <c r="K49" s="310">
        <v>22</v>
      </c>
      <c r="L49" s="310">
        <v>34</v>
      </c>
      <c r="M49" s="310">
        <v>21</v>
      </c>
      <c r="N49" s="310">
        <v>45</v>
      </c>
      <c r="O49" s="310">
        <v>3</v>
      </c>
      <c r="P49" s="122">
        <v>70000000</v>
      </c>
      <c r="Q49" s="410"/>
      <c r="R49" s="573"/>
      <c r="S49" s="410"/>
      <c r="T49" s="190">
        <f t="shared" si="0"/>
        <v>0</v>
      </c>
      <c r="U49" s="573"/>
      <c r="V49" s="410"/>
      <c r="W49" s="190">
        <f t="shared" si="1"/>
        <v>70000000</v>
      </c>
      <c r="X49" s="573"/>
      <c r="Y49" s="410"/>
      <c r="Z49" s="190">
        <f t="shared" si="2"/>
        <v>0</v>
      </c>
      <c r="AA49" s="573"/>
      <c r="AB49" s="410"/>
      <c r="AC49" s="190">
        <f t="shared" si="3"/>
        <v>0</v>
      </c>
      <c r="AD49" s="573"/>
      <c r="AE49" s="497"/>
    </row>
    <row r="50" spans="2:31" ht="54.75" customHeight="1" thickBot="1" x14ac:dyDescent="0.3">
      <c r="B50" s="537"/>
      <c r="C50" s="562"/>
      <c r="D50" s="566"/>
      <c r="E50" s="566"/>
      <c r="F50" s="300" t="s">
        <v>1037</v>
      </c>
      <c r="G50" s="298" t="s">
        <v>1004</v>
      </c>
      <c r="H50" s="300" t="s">
        <v>1005</v>
      </c>
      <c r="I50" s="298">
        <v>33</v>
      </c>
      <c r="J50" s="298">
        <v>3</v>
      </c>
      <c r="K50" s="298">
        <v>22</v>
      </c>
      <c r="L50" s="298">
        <v>34</v>
      </c>
      <c r="M50" s="298">
        <v>21</v>
      </c>
      <c r="N50" s="298">
        <v>45</v>
      </c>
      <c r="O50" s="298">
        <v>2</v>
      </c>
      <c r="P50" s="123">
        <v>20000000</v>
      </c>
      <c r="Q50" s="419"/>
      <c r="R50" s="585"/>
      <c r="S50" s="419"/>
      <c r="T50" s="44">
        <f t="shared" si="0"/>
        <v>0</v>
      </c>
      <c r="U50" s="585"/>
      <c r="V50" s="419"/>
      <c r="W50" s="44">
        <f t="shared" si="1"/>
        <v>20000000</v>
      </c>
      <c r="X50" s="585"/>
      <c r="Y50" s="419"/>
      <c r="Z50" s="44">
        <f t="shared" si="2"/>
        <v>0</v>
      </c>
      <c r="AA50" s="585"/>
      <c r="AB50" s="419"/>
      <c r="AC50" s="44">
        <f t="shared" si="3"/>
        <v>0</v>
      </c>
      <c r="AD50" s="585"/>
      <c r="AE50" s="498"/>
    </row>
    <row r="51" spans="2:31" ht="62.25" customHeight="1" x14ac:dyDescent="0.25">
      <c r="B51" s="561" t="s">
        <v>1038</v>
      </c>
      <c r="C51" s="306" t="s">
        <v>1039</v>
      </c>
      <c r="D51" s="317">
        <v>2012170010068</v>
      </c>
      <c r="E51" s="318" t="s">
        <v>1040</v>
      </c>
      <c r="F51" s="318"/>
      <c r="G51" s="317"/>
      <c r="H51" s="318"/>
      <c r="I51" s="317"/>
      <c r="J51" s="317"/>
      <c r="K51" s="317"/>
      <c r="L51" s="317"/>
      <c r="M51" s="317"/>
      <c r="N51" s="317"/>
      <c r="O51" s="317"/>
      <c r="P51" s="119"/>
      <c r="Q51" s="242">
        <f>P51</f>
        <v>0</v>
      </c>
      <c r="R51" s="303">
        <f>T51+W51+Z51+AC51</f>
        <v>0</v>
      </c>
      <c r="S51" s="464">
        <f>V51+Y51+AB51+AE51</f>
        <v>70000000</v>
      </c>
      <c r="T51" s="35">
        <f t="shared" si="0"/>
        <v>0</v>
      </c>
      <c r="U51" s="303">
        <f>T51</f>
        <v>0</v>
      </c>
      <c r="V51" s="464">
        <f>SUM(T51:T54)</f>
        <v>0</v>
      </c>
      <c r="W51" s="35">
        <f t="shared" si="1"/>
        <v>0</v>
      </c>
      <c r="X51" s="303">
        <f>W51</f>
        <v>0</v>
      </c>
      <c r="Y51" s="464">
        <f>SUM(W51:W54)</f>
        <v>0</v>
      </c>
      <c r="Z51" s="35">
        <f t="shared" si="2"/>
        <v>0</v>
      </c>
      <c r="AA51" s="303">
        <f>Z51</f>
        <v>0</v>
      </c>
      <c r="AB51" s="464">
        <f>SUM(Z51:Z54)</f>
        <v>70000000</v>
      </c>
      <c r="AC51" s="100">
        <f t="shared" si="3"/>
        <v>0</v>
      </c>
      <c r="AD51" s="303">
        <f>AC51</f>
        <v>0</v>
      </c>
      <c r="AE51" s="496">
        <f>SUM(AC51:AC54)</f>
        <v>0</v>
      </c>
    </row>
    <row r="52" spans="2:31" ht="66.75" customHeight="1" x14ac:dyDescent="0.25">
      <c r="B52" s="536"/>
      <c r="C52" s="292" t="s">
        <v>1041</v>
      </c>
      <c r="D52" s="293">
        <v>2012170010068</v>
      </c>
      <c r="E52" s="299" t="s">
        <v>1040</v>
      </c>
      <c r="F52" s="299"/>
      <c r="G52" s="293"/>
      <c r="H52" s="299"/>
      <c r="I52" s="293"/>
      <c r="J52" s="293"/>
      <c r="K52" s="293"/>
      <c r="L52" s="293"/>
      <c r="M52" s="293"/>
      <c r="N52" s="293"/>
      <c r="O52" s="293"/>
      <c r="P52" s="121"/>
      <c r="Q52" s="238">
        <f>P52</f>
        <v>0</v>
      </c>
      <c r="R52" s="316">
        <f>T52+W52+Z52+AC52</f>
        <v>0</v>
      </c>
      <c r="S52" s="410"/>
      <c r="T52" s="43">
        <f t="shared" si="0"/>
        <v>0</v>
      </c>
      <c r="U52" s="301">
        <f>T52</f>
        <v>0</v>
      </c>
      <c r="V52" s="410"/>
      <c r="W52" s="43">
        <f t="shared" si="1"/>
        <v>0</v>
      </c>
      <c r="X52" s="316">
        <f>W52</f>
        <v>0</v>
      </c>
      <c r="Y52" s="410"/>
      <c r="Z52" s="43">
        <f t="shared" si="2"/>
        <v>0</v>
      </c>
      <c r="AA52" s="316">
        <f>Z52</f>
        <v>0</v>
      </c>
      <c r="AB52" s="410"/>
      <c r="AC52" s="101">
        <f t="shared" si="3"/>
        <v>0</v>
      </c>
      <c r="AD52" s="316">
        <f>AC52</f>
        <v>0</v>
      </c>
      <c r="AE52" s="497"/>
    </row>
    <row r="53" spans="2:31" ht="54.75" customHeight="1" x14ac:dyDescent="0.25">
      <c r="B53" s="536"/>
      <c r="C53" s="292" t="s">
        <v>1042</v>
      </c>
      <c r="D53" s="293">
        <v>2012170010068</v>
      </c>
      <c r="E53" s="299" t="s">
        <v>1040</v>
      </c>
      <c r="F53" s="299"/>
      <c r="G53" s="293"/>
      <c r="H53" s="299"/>
      <c r="I53" s="293"/>
      <c r="J53" s="293"/>
      <c r="K53" s="293"/>
      <c r="L53" s="293"/>
      <c r="M53" s="293"/>
      <c r="N53" s="293"/>
      <c r="O53" s="293"/>
      <c r="P53" s="121"/>
      <c r="Q53" s="238">
        <f>P53</f>
        <v>0</v>
      </c>
      <c r="R53" s="316">
        <f>T53+W53+Z53+AC53</f>
        <v>0</v>
      </c>
      <c r="S53" s="410"/>
      <c r="T53" s="43">
        <f t="shared" si="0"/>
        <v>0</v>
      </c>
      <c r="U53" s="301">
        <f>T53</f>
        <v>0</v>
      </c>
      <c r="V53" s="410"/>
      <c r="W53" s="43">
        <f t="shared" si="1"/>
        <v>0</v>
      </c>
      <c r="X53" s="316">
        <f>W53</f>
        <v>0</v>
      </c>
      <c r="Y53" s="410"/>
      <c r="Z53" s="43">
        <f t="shared" si="2"/>
        <v>0</v>
      </c>
      <c r="AA53" s="316">
        <f>Z53</f>
        <v>0</v>
      </c>
      <c r="AB53" s="410"/>
      <c r="AC53" s="101">
        <f t="shared" si="3"/>
        <v>0</v>
      </c>
      <c r="AD53" s="316">
        <f>AC53</f>
        <v>0</v>
      </c>
      <c r="AE53" s="497"/>
    </row>
    <row r="54" spans="2:31" ht="81" customHeight="1" thickBot="1" x14ac:dyDescent="0.3">
      <c r="B54" s="537"/>
      <c r="C54" s="296" t="s">
        <v>1043</v>
      </c>
      <c r="D54" s="298">
        <v>2012170010068</v>
      </c>
      <c r="E54" s="300" t="s">
        <v>1040</v>
      </c>
      <c r="F54" s="300" t="s">
        <v>1044</v>
      </c>
      <c r="G54" s="298"/>
      <c r="H54" s="300"/>
      <c r="I54" s="298">
        <v>44</v>
      </c>
      <c r="J54" s="298">
        <v>3</v>
      </c>
      <c r="K54" s="298">
        <v>11</v>
      </c>
      <c r="L54" s="298">
        <v>34</v>
      </c>
      <c r="M54" s="298">
        <v>34</v>
      </c>
      <c r="N54" s="298">
        <v>68</v>
      </c>
      <c r="O54" s="298">
        <v>4</v>
      </c>
      <c r="P54" s="123">
        <v>70000000</v>
      </c>
      <c r="Q54" s="239">
        <f>P54</f>
        <v>70000000</v>
      </c>
      <c r="R54" s="302">
        <f>T54+W54+Z54+AC54</f>
        <v>70000000</v>
      </c>
      <c r="S54" s="419"/>
      <c r="T54" s="44">
        <f t="shared" si="0"/>
        <v>0</v>
      </c>
      <c r="U54" s="302">
        <f>T54</f>
        <v>0</v>
      </c>
      <c r="V54" s="419"/>
      <c r="W54" s="44">
        <f t="shared" si="1"/>
        <v>0</v>
      </c>
      <c r="X54" s="302">
        <f>W54</f>
        <v>0</v>
      </c>
      <c r="Y54" s="419"/>
      <c r="Z54" s="44">
        <f t="shared" si="2"/>
        <v>70000000</v>
      </c>
      <c r="AA54" s="302">
        <f>Z54</f>
        <v>70000000</v>
      </c>
      <c r="AB54" s="419"/>
      <c r="AC54" s="102">
        <f t="shared" si="3"/>
        <v>0</v>
      </c>
      <c r="AD54" s="302">
        <f>AC54</f>
        <v>0</v>
      </c>
      <c r="AE54" s="498"/>
    </row>
    <row r="55" spans="2:31" ht="31.5" customHeight="1" thickBot="1" x14ac:dyDescent="0.3">
      <c r="P55" s="127">
        <f>SUM(P11:P54)</f>
        <v>5250000000</v>
      </c>
      <c r="Q55" s="105">
        <f>SUM(Q11:Q54)</f>
        <v>5250000000</v>
      </c>
      <c r="R55" s="93">
        <f>SUM(R11:R54)</f>
        <v>5250000000</v>
      </c>
      <c r="S55" s="93">
        <f>SUM(S11:S54)</f>
        <v>5250000000</v>
      </c>
      <c r="T55" s="104">
        <f>SUM(T11:T54)</f>
        <v>0</v>
      </c>
      <c r="U55" s="22">
        <f t="shared" ref="U55:AE55" si="4">SUM(U11:U54)</f>
        <v>0</v>
      </c>
      <c r="V55" s="22">
        <f t="shared" si="4"/>
        <v>0</v>
      </c>
      <c r="W55" s="103">
        <f t="shared" si="4"/>
        <v>2450000000</v>
      </c>
      <c r="X55" s="23">
        <f t="shared" si="4"/>
        <v>2450000000</v>
      </c>
      <c r="Y55" s="23">
        <f t="shared" si="4"/>
        <v>2450000000</v>
      </c>
      <c r="Z55" s="103">
        <f t="shared" si="4"/>
        <v>2800000000</v>
      </c>
      <c r="AA55" s="23">
        <f t="shared" si="4"/>
        <v>2800000000</v>
      </c>
      <c r="AB55" s="23">
        <f t="shared" si="4"/>
        <v>2800000000</v>
      </c>
      <c r="AC55" s="103">
        <f t="shared" si="4"/>
        <v>0</v>
      </c>
      <c r="AD55" s="152">
        <f t="shared" si="4"/>
        <v>0</v>
      </c>
      <c r="AE55" s="24">
        <f t="shared" si="4"/>
        <v>0</v>
      </c>
    </row>
    <row r="61" spans="2:31" x14ac:dyDescent="0.25">
      <c r="G61" s="5"/>
      <c r="I61" s="5"/>
      <c r="J61" s="5"/>
      <c r="K61" s="5"/>
      <c r="L61" s="5"/>
      <c r="M61" s="5"/>
      <c r="N61" s="5"/>
      <c r="O61" s="5"/>
      <c r="P61" s="5"/>
    </row>
  </sheetData>
  <mergeCells count="65">
    <mergeCell ref="AE22:AE50"/>
    <mergeCell ref="AB22:AB50"/>
    <mergeCell ref="B1:J1"/>
    <mergeCell ref="B2:J2"/>
    <mergeCell ref="B3:J3"/>
    <mergeCell ref="V11:V21"/>
    <mergeCell ref="D14:D17"/>
    <mergeCell ref="Q14:Q17"/>
    <mergeCell ref="C5:J5"/>
    <mergeCell ref="B6:B7"/>
    <mergeCell ref="C6:J7"/>
    <mergeCell ref="X11:X13"/>
    <mergeCell ref="X22:X50"/>
    <mergeCell ref="U14:U20"/>
    <mergeCell ref="X14:X20"/>
    <mergeCell ref="S22:S50"/>
    <mergeCell ref="AE51:AE54"/>
    <mergeCell ref="B11:B21"/>
    <mergeCell ref="C11:C13"/>
    <mergeCell ref="Y11:Y21"/>
    <mergeCell ref="Y51:Y54"/>
    <mergeCell ref="G14:G15"/>
    <mergeCell ref="H14:H15"/>
    <mergeCell ref="AB51:AB54"/>
    <mergeCell ref="S51:S54"/>
    <mergeCell ref="R11:R13"/>
    <mergeCell ref="H29:H30"/>
    <mergeCell ref="R22:R50"/>
    <mergeCell ref="E28:E30"/>
    <mergeCell ref="D28:D30"/>
    <mergeCell ref="AE11:AE21"/>
    <mergeCell ref="B22:B50"/>
    <mergeCell ref="B51:B54"/>
    <mergeCell ref="AB11:AB21"/>
    <mergeCell ref="D22:D27"/>
    <mergeCell ref="E22:E27"/>
    <mergeCell ref="D32:D50"/>
    <mergeCell ref="E32:E50"/>
    <mergeCell ref="E14:E17"/>
    <mergeCell ref="F14:F15"/>
    <mergeCell ref="F29:F30"/>
    <mergeCell ref="G29:G30"/>
    <mergeCell ref="C22:C50"/>
    <mergeCell ref="Q22:Q27"/>
    <mergeCell ref="Q32:Q50"/>
    <mergeCell ref="V51:V54"/>
    <mergeCell ref="S11:S21"/>
    <mergeCell ref="U22:U50"/>
    <mergeCell ref="U11:U13"/>
    <mergeCell ref="Y22:Y50"/>
    <mergeCell ref="V22:V50"/>
    <mergeCell ref="AD11:AD13"/>
    <mergeCell ref="AD14:AD17"/>
    <mergeCell ref="AD22:AD50"/>
    <mergeCell ref="AA22:AA50"/>
    <mergeCell ref="AA14:AA20"/>
    <mergeCell ref="AA11:AA13"/>
    <mergeCell ref="Q28:Q30"/>
    <mergeCell ref="R14:R20"/>
    <mergeCell ref="C14:C20"/>
    <mergeCell ref="E18:E20"/>
    <mergeCell ref="D18:D20"/>
    <mergeCell ref="G18:G20"/>
    <mergeCell ref="H18:H20"/>
    <mergeCell ref="Q18:Q20"/>
  </mergeCells>
  <pageMargins left="1.3779527559055118" right="0.11811023622047245" top="0.55118110236220474" bottom="0.55118110236220474" header="0.31496062992125984" footer="0.31496062992125984"/>
  <pageSetup paperSize="5" scale="4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E30"/>
  <sheetViews>
    <sheetView showGridLines="0" zoomScale="55" zoomScaleNormal="55" workbookViewId="0">
      <selection activeCell="P30" sqref="P30"/>
    </sheetView>
  </sheetViews>
  <sheetFormatPr baseColWidth="10" defaultColWidth="11.42578125" defaultRowHeight="15.75" x14ac:dyDescent="0.25"/>
  <cols>
    <col min="1" max="1" width="11.42578125" style="5"/>
    <col min="2" max="2" width="30.28515625" style="5" customWidth="1"/>
    <col min="3" max="3" width="31.7109375" style="5" customWidth="1"/>
    <col min="4" max="4" width="18.28515625" style="5" customWidth="1"/>
    <col min="5" max="5" width="37" style="5" customWidth="1"/>
    <col min="6" max="6" width="41" style="5" customWidth="1"/>
    <col min="7" max="7" width="24.140625" style="5" customWidth="1"/>
    <col min="8" max="8" width="41.7109375" style="5" customWidth="1"/>
    <col min="9" max="9" width="5.28515625" style="129" customWidth="1"/>
    <col min="10" max="15" width="5.85546875" style="129" customWidth="1"/>
    <col min="16" max="16" width="24.42578125" style="118" customWidth="1"/>
    <col min="17" max="17" width="23" style="5" customWidth="1"/>
    <col min="18" max="18" width="27.5703125" style="5" customWidth="1"/>
    <col min="19" max="19" width="23.5703125" style="5" customWidth="1"/>
    <col min="20" max="21" width="16.85546875" style="5" customWidth="1"/>
    <col min="22" max="22" width="22.140625" style="5" customWidth="1"/>
    <col min="23" max="23" width="16.7109375" style="5" bestFit="1" customWidth="1"/>
    <col min="24" max="24" width="16.7109375" style="5" customWidth="1"/>
    <col min="25" max="25" width="19.85546875" style="5" bestFit="1" customWidth="1"/>
    <col min="26" max="26" width="23" style="5" bestFit="1" customWidth="1"/>
    <col min="27" max="27" width="23" style="5" customWidth="1"/>
    <col min="28" max="28" width="23" style="5" bestFit="1" customWidth="1"/>
    <col min="29" max="29" width="13.42578125" style="5" bestFit="1" customWidth="1"/>
    <col min="30" max="30" width="13.42578125" style="5" customWidth="1"/>
    <col min="31" max="31" width="19.140625" style="5"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834</v>
      </c>
      <c r="D5" s="450"/>
      <c r="E5" s="450"/>
      <c r="F5" s="450"/>
      <c r="G5" s="450"/>
      <c r="H5" s="450"/>
      <c r="I5" s="450"/>
      <c r="J5" s="450"/>
    </row>
    <row r="6" spans="2:31" x14ac:dyDescent="0.25">
      <c r="B6" s="504" t="s">
        <v>1045</v>
      </c>
      <c r="C6" s="355" t="s">
        <v>1046</v>
      </c>
      <c r="D6" s="355"/>
      <c r="E6" s="355"/>
      <c r="F6" s="355"/>
      <c r="G6" s="355"/>
      <c r="H6" s="355"/>
      <c r="I6" s="355"/>
      <c r="J6" s="355"/>
    </row>
    <row r="7" spans="2:31" x14ac:dyDescent="0.25">
      <c r="B7" s="504"/>
      <c r="C7" s="355"/>
      <c r="D7" s="355"/>
      <c r="E7" s="355"/>
      <c r="F7" s="355"/>
      <c r="G7" s="355"/>
      <c r="H7" s="355"/>
      <c r="I7" s="355"/>
      <c r="J7" s="355"/>
    </row>
    <row r="8" spans="2:31" ht="16.5" thickBot="1" x14ac:dyDescent="0.3">
      <c r="D8" s="15"/>
      <c r="E8" s="15"/>
      <c r="F8" s="15"/>
      <c r="G8" s="15"/>
      <c r="H8" s="15"/>
    </row>
    <row r="9" spans="2:31" ht="66.75" customHeight="1" thickBot="1" x14ac:dyDescent="0.3">
      <c r="B9" s="197" t="s">
        <v>66</v>
      </c>
      <c r="C9" s="30" t="s">
        <v>67</v>
      </c>
      <c r="D9" s="31" t="s">
        <v>68</v>
      </c>
      <c r="E9" s="31" t="s">
        <v>69</v>
      </c>
      <c r="F9" s="89" t="s">
        <v>70</v>
      </c>
      <c r="G9" s="89" t="s">
        <v>71</v>
      </c>
      <c r="H9" s="89" t="s">
        <v>72</v>
      </c>
      <c r="I9" s="89" t="s">
        <v>73</v>
      </c>
      <c r="J9" s="89" t="s">
        <v>74</v>
      </c>
      <c r="K9" s="89" t="s">
        <v>75</v>
      </c>
      <c r="L9" s="89" t="s">
        <v>76</v>
      </c>
      <c r="M9" s="89" t="s">
        <v>77</v>
      </c>
      <c r="N9" s="89" t="s">
        <v>78</v>
      </c>
      <c r="O9" s="89" t="s">
        <v>79</v>
      </c>
      <c r="P9" s="116" t="s">
        <v>80</v>
      </c>
      <c r="Q9" s="89" t="s">
        <v>81</v>
      </c>
      <c r="R9" s="32" t="s">
        <v>82</v>
      </c>
      <c r="S9" s="32" t="s">
        <v>83</v>
      </c>
      <c r="T9" s="95" t="s">
        <v>12</v>
      </c>
      <c r="U9" s="19" t="s">
        <v>84</v>
      </c>
      <c r="V9" s="19" t="s">
        <v>85</v>
      </c>
      <c r="W9" s="94" t="s">
        <v>13</v>
      </c>
      <c r="X9" s="20" t="s">
        <v>86</v>
      </c>
      <c r="Y9" s="20" t="s">
        <v>87</v>
      </c>
      <c r="Z9" s="94" t="s">
        <v>88</v>
      </c>
      <c r="AA9" s="20" t="s">
        <v>89</v>
      </c>
      <c r="AB9" s="20" t="s">
        <v>90</v>
      </c>
      <c r="AC9" s="94" t="s">
        <v>91</v>
      </c>
      <c r="AD9" s="161" t="s">
        <v>92</v>
      </c>
      <c r="AE9" s="21" t="s">
        <v>93</v>
      </c>
    </row>
    <row r="10" spans="2:31" ht="71.25" customHeight="1" x14ac:dyDescent="0.25">
      <c r="B10" s="561" t="s">
        <v>1047</v>
      </c>
      <c r="C10" s="563" t="s">
        <v>1048</v>
      </c>
      <c r="D10" s="557">
        <v>2012170010126</v>
      </c>
      <c r="E10" s="600" t="s">
        <v>1049</v>
      </c>
      <c r="F10" s="324" t="s">
        <v>1050</v>
      </c>
      <c r="G10" s="323" t="s">
        <v>1051</v>
      </c>
      <c r="H10" s="324" t="s">
        <v>1052</v>
      </c>
      <c r="I10" s="323">
        <v>14</v>
      </c>
      <c r="J10" s="323">
        <v>3</v>
      </c>
      <c r="K10" s="323">
        <v>11</v>
      </c>
      <c r="L10" s="323">
        <v>35</v>
      </c>
      <c r="M10" s="323">
        <v>11</v>
      </c>
      <c r="N10" s="323">
        <v>126</v>
      </c>
      <c r="O10" s="323">
        <v>4</v>
      </c>
      <c r="P10" s="143">
        <v>20000000</v>
      </c>
      <c r="Q10" s="540">
        <f>SUM(P10:P13)</f>
        <v>585000000</v>
      </c>
      <c r="R10" s="540">
        <f>SUM(T10:T13)+SUM(W10:W13)+SUM(Z10:Z13)+SUM(AC10:AC13)</f>
        <v>585000000</v>
      </c>
      <c r="S10" s="540">
        <f>SUM(V10+Y10+AB10+AE10)</f>
        <v>1785000000</v>
      </c>
      <c r="T10" s="36">
        <f>IF(K10=33,P10,IF(K10=83,P10,0))</f>
        <v>0</v>
      </c>
      <c r="U10" s="540">
        <f>SUM(T10:T13)</f>
        <v>0</v>
      </c>
      <c r="V10" s="540">
        <f>SUM(T10:T15)</f>
        <v>0</v>
      </c>
      <c r="W10" s="36">
        <f>IF(K10=22,P10,IF(K10=82,P10,0))</f>
        <v>0</v>
      </c>
      <c r="X10" s="540">
        <f>SUM(W10:W13)</f>
        <v>0</v>
      </c>
      <c r="Y10" s="540">
        <f>SUM(W10:W15)</f>
        <v>0</v>
      </c>
      <c r="Z10" s="36">
        <f>IF(K10=11,P10,IF(K10=81,P10,0))</f>
        <v>20000000</v>
      </c>
      <c r="AA10" s="540">
        <f>SUM(Z10:Z13)</f>
        <v>585000000</v>
      </c>
      <c r="AB10" s="540">
        <f>SUM(Z10:Z15)</f>
        <v>1785000000</v>
      </c>
      <c r="AC10" s="90">
        <f>IF(K10=55,P10,IF(K10=85,P10,0))</f>
        <v>0</v>
      </c>
      <c r="AD10" s="540">
        <f>SUM(AC10:AC13)</f>
        <v>0</v>
      </c>
      <c r="AE10" s="595">
        <f>SUM(AC10:AC15)</f>
        <v>0</v>
      </c>
    </row>
    <row r="11" spans="2:31" ht="71.25" customHeight="1" x14ac:dyDescent="0.25">
      <c r="B11" s="535"/>
      <c r="C11" s="574"/>
      <c r="D11" s="594"/>
      <c r="E11" s="601"/>
      <c r="F11" s="315" t="s">
        <v>1050</v>
      </c>
      <c r="G11" s="313" t="s">
        <v>1053</v>
      </c>
      <c r="H11" s="315" t="s">
        <v>1054</v>
      </c>
      <c r="I11" s="313">
        <v>14</v>
      </c>
      <c r="J11" s="313">
        <v>3</v>
      </c>
      <c r="K11" s="313">
        <v>11</v>
      </c>
      <c r="L11" s="313">
        <v>35</v>
      </c>
      <c r="M11" s="313">
        <v>11</v>
      </c>
      <c r="N11" s="313">
        <v>126</v>
      </c>
      <c r="O11" s="313">
        <v>4</v>
      </c>
      <c r="P11" s="156">
        <v>55000000</v>
      </c>
      <c r="Q11" s="573"/>
      <c r="R11" s="573"/>
      <c r="S11" s="573"/>
      <c r="T11" s="3">
        <f t="shared" ref="T11:T29" si="0">IF(K11=33,P11,IF(K11=83,P11,0))</f>
        <v>0</v>
      </c>
      <c r="U11" s="573"/>
      <c r="V11" s="573"/>
      <c r="W11" s="3">
        <f t="shared" ref="W11:W29" si="1">IF(K11=22,P11,IF(K11=82,P11,0))</f>
        <v>0</v>
      </c>
      <c r="X11" s="573"/>
      <c r="Y11" s="573"/>
      <c r="Z11" s="3">
        <f t="shared" ref="Z11:Z29" si="2">IF(K11=11,P11,IF(K11=81,P11,0))</f>
        <v>55000000</v>
      </c>
      <c r="AA11" s="573"/>
      <c r="AB11" s="573"/>
      <c r="AC11" s="155">
        <f t="shared" ref="AC11:AC29" si="3">IF(K11=55,P11,IF(K11=85,P11,0))</f>
        <v>0</v>
      </c>
      <c r="AD11" s="573"/>
      <c r="AE11" s="596"/>
    </row>
    <row r="12" spans="2:31" ht="71.25" customHeight="1" x14ac:dyDescent="0.25">
      <c r="B12" s="535"/>
      <c r="C12" s="574"/>
      <c r="D12" s="594"/>
      <c r="E12" s="601"/>
      <c r="F12" s="315" t="s">
        <v>1055</v>
      </c>
      <c r="G12" s="313" t="s">
        <v>1053</v>
      </c>
      <c r="H12" s="315" t="s">
        <v>1054</v>
      </c>
      <c r="I12" s="313">
        <v>14</v>
      </c>
      <c r="J12" s="313">
        <v>3</v>
      </c>
      <c r="K12" s="313">
        <v>11</v>
      </c>
      <c r="L12" s="313">
        <v>35</v>
      </c>
      <c r="M12" s="313">
        <v>11</v>
      </c>
      <c r="N12" s="313">
        <v>126</v>
      </c>
      <c r="O12" s="313">
        <v>4</v>
      </c>
      <c r="P12" s="156">
        <v>10000000</v>
      </c>
      <c r="Q12" s="573"/>
      <c r="R12" s="573"/>
      <c r="S12" s="573"/>
      <c r="T12" s="3">
        <f t="shared" si="0"/>
        <v>0</v>
      </c>
      <c r="U12" s="573"/>
      <c r="V12" s="573"/>
      <c r="W12" s="3">
        <f t="shared" si="1"/>
        <v>0</v>
      </c>
      <c r="X12" s="573"/>
      <c r="Y12" s="573"/>
      <c r="Z12" s="3">
        <f t="shared" si="2"/>
        <v>10000000</v>
      </c>
      <c r="AA12" s="573"/>
      <c r="AB12" s="573"/>
      <c r="AC12" s="155">
        <f t="shared" si="3"/>
        <v>0</v>
      </c>
      <c r="AD12" s="573"/>
      <c r="AE12" s="596"/>
    </row>
    <row r="13" spans="2:31" ht="71.25" customHeight="1" x14ac:dyDescent="0.25">
      <c r="B13" s="535"/>
      <c r="C13" s="545"/>
      <c r="D13" s="558"/>
      <c r="E13" s="602"/>
      <c r="F13" s="315" t="s">
        <v>1056</v>
      </c>
      <c r="G13" s="313" t="s">
        <v>1053</v>
      </c>
      <c r="H13" s="315" t="s">
        <v>1057</v>
      </c>
      <c r="I13" s="313">
        <v>14</v>
      </c>
      <c r="J13" s="313">
        <v>3</v>
      </c>
      <c r="K13" s="313">
        <v>11</v>
      </c>
      <c r="L13" s="313">
        <v>35</v>
      </c>
      <c r="M13" s="313">
        <v>11</v>
      </c>
      <c r="N13" s="313">
        <v>126</v>
      </c>
      <c r="O13" s="313">
        <v>4</v>
      </c>
      <c r="P13" s="156">
        <v>500000000</v>
      </c>
      <c r="Q13" s="541"/>
      <c r="R13" s="541"/>
      <c r="S13" s="573"/>
      <c r="T13" s="3">
        <f t="shared" si="0"/>
        <v>0</v>
      </c>
      <c r="U13" s="541"/>
      <c r="V13" s="573"/>
      <c r="W13" s="3">
        <f t="shared" si="1"/>
        <v>0</v>
      </c>
      <c r="X13" s="541"/>
      <c r="Y13" s="573"/>
      <c r="Z13" s="3">
        <f t="shared" si="2"/>
        <v>500000000</v>
      </c>
      <c r="AA13" s="541"/>
      <c r="AB13" s="573"/>
      <c r="AC13" s="155">
        <f t="shared" si="3"/>
        <v>0</v>
      </c>
      <c r="AD13" s="541"/>
      <c r="AE13" s="596"/>
    </row>
    <row r="14" spans="2:31" ht="71.25" customHeight="1" x14ac:dyDescent="0.25">
      <c r="B14" s="536"/>
      <c r="C14" s="292" t="s">
        <v>1058</v>
      </c>
      <c r="D14" s="293">
        <v>2012170010126</v>
      </c>
      <c r="E14" s="322" t="s">
        <v>1049</v>
      </c>
      <c r="F14" s="315" t="s">
        <v>1059</v>
      </c>
      <c r="G14" s="313" t="s">
        <v>1060</v>
      </c>
      <c r="H14" s="315" t="s">
        <v>1061</v>
      </c>
      <c r="I14" s="313">
        <v>14</v>
      </c>
      <c r="J14" s="313">
        <v>3</v>
      </c>
      <c r="K14" s="313">
        <v>11</v>
      </c>
      <c r="L14" s="313">
        <v>35</v>
      </c>
      <c r="M14" s="313">
        <v>12</v>
      </c>
      <c r="N14" s="313">
        <v>126</v>
      </c>
      <c r="O14" s="313">
        <v>4</v>
      </c>
      <c r="P14" s="156">
        <v>1200000000</v>
      </c>
      <c r="Q14" s="301">
        <f>P14</f>
        <v>1200000000</v>
      </c>
      <c r="R14" s="301">
        <f>T14+W14+Z14+AC14</f>
        <v>1200000000</v>
      </c>
      <c r="S14" s="573"/>
      <c r="T14" s="2">
        <f t="shared" si="0"/>
        <v>0</v>
      </c>
      <c r="U14" s="301">
        <f>T14</f>
        <v>0</v>
      </c>
      <c r="V14" s="573"/>
      <c r="W14" s="2">
        <f t="shared" si="1"/>
        <v>0</v>
      </c>
      <c r="X14" s="301">
        <f>W14</f>
        <v>0</v>
      </c>
      <c r="Y14" s="573"/>
      <c r="Z14" s="2">
        <f t="shared" si="2"/>
        <v>1200000000</v>
      </c>
      <c r="AA14" s="301">
        <f>Z14</f>
        <v>1200000000</v>
      </c>
      <c r="AB14" s="573"/>
      <c r="AC14" s="91">
        <f t="shared" si="3"/>
        <v>0</v>
      </c>
      <c r="AD14" s="301">
        <f>AC14</f>
        <v>0</v>
      </c>
      <c r="AE14" s="596"/>
    </row>
    <row r="15" spans="2:31" ht="71.25" customHeight="1" thickBot="1" x14ac:dyDescent="0.3">
      <c r="B15" s="592"/>
      <c r="C15" s="304" t="s">
        <v>1062</v>
      </c>
      <c r="D15" s="310"/>
      <c r="E15" s="314"/>
      <c r="F15" s="314"/>
      <c r="G15" s="314"/>
      <c r="H15" s="314"/>
      <c r="I15" s="312"/>
      <c r="J15" s="312"/>
      <c r="K15" s="312"/>
      <c r="L15" s="312"/>
      <c r="M15" s="312"/>
      <c r="N15" s="312"/>
      <c r="O15" s="312"/>
      <c r="P15" s="158"/>
      <c r="Q15" s="319">
        <f>P15</f>
        <v>0</v>
      </c>
      <c r="R15" s="319">
        <f>T15+W15+Z15+AC15</f>
        <v>0</v>
      </c>
      <c r="S15" s="573"/>
      <c r="T15" s="4">
        <f t="shared" si="0"/>
        <v>0</v>
      </c>
      <c r="U15" s="319">
        <f>T15</f>
        <v>0</v>
      </c>
      <c r="V15" s="573"/>
      <c r="W15" s="4">
        <f t="shared" si="1"/>
        <v>0</v>
      </c>
      <c r="X15" s="319">
        <f>W15</f>
        <v>0</v>
      </c>
      <c r="Y15" s="573"/>
      <c r="Z15" s="4">
        <f t="shared" si="2"/>
        <v>0</v>
      </c>
      <c r="AA15" s="319">
        <f>Z15</f>
        <v>0</v>
      </c>
      <c r="AB15" s="573"/>
      <c r="AC15" s="157">
        <f t="shared" si="3"/>
        <v>0</v>
      </c>
      <c r="AD15" s="319">
        <f>AC15</f>
        <v>0</v>
      </c>
      <c r="AE15" s="596"/>
    </row>
    <row r="16" spans="2:31" ht="71.25" customHeight="1" x14ac:dyDescent="0.25">
      <c r="B16" s="561" t="s">
        <v>1063</v>
      </c>
      <c r="C16" s="563" t="s">
        <v>1064</v>
      </c>
      <c r="D16" s="598">
        <v>2012170010145</v>
      </c>
      <c r="E16" s="599" t="s">
        <v>1065</v>
      </c>
      <c r="F16" s="324" t="s">
        <v>1066</v>
      </c>
      <c r="G16" s="323" t="s">
        <v>1067</v>
      </c>
      <c r="H16" s="324" t="s">
        <v>1068</v>
      </c>
      <c r="I16" s="323">
        <v>14</v>
      </c>
      <c r="J16" s="323">
        <v>3</v>
      </c>
      <c r="K16" s="323">
        <v>11</v>
      </c>
      <c r="L16" s="323">
        <v>35</v>
      </c>
      <c r="M16" s="323">
        <v>21</v>
      </c>
      <c r="N16" s="323">
        <v>145</v>
      </c>
      <c r="O16" s="323">
        <v>4</v>
      </c>
      <c r="P16" s="143">
        <v>150000000</v>
      </c>
      <c r="Q16" s="540">
        <f>SUM(P16:P19)</f>
        <v>1850000000</v>
      </c>
      <c r="R16" s="540">
        <f>SUM(T16:T19)+SUM(W16:W19)+SUM(Z16:Z19)+SUM(AC16:AC19)</f>
        <v>1850000000</v>
      </c>
      <c r="S16" s="540">
        <f>V16+Y16+AB16+AE16</f>
        <v>3067000000</v>
      </c>
      <c r="T16" s="36">
        <f t="shared" si="0"/>
        <v>0</v>
      </c>
      <c r="U16" s="540">
        <f>SUM(T16:T19)</f>
        <v>0</v>
      </c>
      <c r="V16" s="540">
        <f>SUM(T16:T29)</f>
        <v>0</v>
      </c>
      <c r="W16" s="36">
        <f t="shared" si="1"/>
        <v>0</v>
      </c>
      <c r="X16" s="540">
        <f>SUM(W16:W19)</f>
        <v>0</v>
      </c>
      <c r="Y16" s="540">
        <f>SUM(W16:W29)</f>
        <v>0</v>
      </c>
      <c r="Z16" s="36">
        <f t="shared" si="2"/>
        <v>150000000</v>
      </c>
      <c r="AA16" s="540">
        <f>SUM(Z16:Z19)</f>
        <v>1850000000</v>
      </c>
      <c r="AB16" s="540">
        <f>SUM(Z16:Z29)</f>
        <v>3067000000</v>
      </c>
      <c r="AC16" s="36">
        <f t="shared" si="3"/>
        <v>0</v>
      </c>
      <c r="AD16" s="540">
        <f>SUM(AC16:AC19)</f>
        <v>0</v>
      </c>
      <c r="AE16" s="595">
        <f>SUM(AC16:AC29)</f>
        <v>0</v>
      </c>
    </row>
    <row r="17" spans="2:31" ht="71.25" customHeight="1" x14ac:dyDescent="0.25">
      <c r="B17" s="535"/>
      <c r="C17" s="574"/>
      <c r="D17" s="579"/>
      <c r="E17" s="576"/>
      <c r="F17" s="315" t="s">
        <v>1069</v>
      </c>
      <c r="G17" s="313" t="s">
        <v>1067</v>
      </c>
      <c r="H17" s="315" t="s">
        <v>1068</v>
      </c>
      <c r="I17" s="313">
        <v>14</v>
      </c>
      <c r="J17" s="313">
        <v>3</v>
      </c>
      <c r="K17" s="313">
        <v>11</v>
      </c>
      <c r="L17" s="313">
        <v>35</v>
      </c>
      <c r="M17" s="313">
        <v>21</v>
      </c>
      <c r="N17" s="313">
        <v>145</v>
      </c>
      <c r="O17" s="313">
        <v>6</v>
      </c>
      <c r="P17" s="156">
        <v>400000000</v>
      </c>
      <c r="Q17" s="573"/>
      <c r="R17" s="573"/>
      <c r="S17" s="573"/>
      <c r="T17" s="3">
        <f t="shared" si="0"/>
        <v>0</v>
      </c>
      <c r="U17" s="573"/>
      <c r="V17" s="573"/>
      <c r="W17" s="3">
        <f t="shared" si="1"/>
        <v>0</v>
      </c>
      <c r="X17" s="573"/>
      <c r="Y17" s="573"/>
      <c r="Z17" s="3">
        <f t="shared" si="2"/>
        <v>400000000</v>
      </c>
      <c r="AA17" s="573"/>
      <c r="AB17" s="573"/>
      <c r="AC17" s="3">
        <f t="shared" si="3"/>
        <v>0</v>
      </c>
      <c r="AD17" s="573"/>
      <c r="AE17" s="596"/>
    </row>
    <row r="18" spans="2:31" ht="71.25" customHeight="1" x14ac:dyDescent="0.25">
      <c r="B18" s="535"/>
      <c r="C18" s="574"/>
      <c r="D18" s="579"/>
      <c r="E18" s="576"/>
      <c r="F18" s="315" t="s">
        <v>1050</v>
      </c>
      <c r="G18" s="313" t="s">
        <v>1067</v>
      </c>
      <c r="H18" s="315" t="s">
        <v>1068</v>
      </c>
      <c r="I18" s="313">
        <v>14</v>
      </c>
      <c r="J18" s="313">
        <v>3</v>
      </c>
      <c r="K18" s="313">
        <v>11</v>
      </c>
      <c r="L18" s="313">
        <v>35</v>
      </c>
      <c r="M18" s="313">
        <v>21</v>
      </c>
      <c r="N18" s="313">
        <v>145</v>
      </c>
      <c r="O18" s="313">
        <v>4</v>
      </c>
      <c r="P18" s="156">
        <v>1000000000</v>
      </c>
      <c r="Q18" s="573"/>
      <c r="R18" s="573"/>
      <c r="S18" s="573"/>
      <c r="T18" s="3">
        <f t="shared" si="0"/>
        <v>0</v>
      </c>
      <c r="U18" s="573"/>
      <c r="V18" s="573"/>
      <c r="W18" s="3">
        <f t="shared" si="1"/>
        <v>0</v>
      </c>
      <c r="X18" s="573"/>
      <c r="Y18" s="573"/>
      <c r="Z18" s="3">
        <f t="shared" si="2"/>
        <v>1000000000</v>
      </c>
      <c r="AA18" s="573"/>
      <c r="AB18" s="573"/>
      <c r="AC18" s="3">
        <f t="shared" si="3"/>
        <v>0</v>
      </c>
      <c r="AD18" s="573"/>
      <c r="AE18" s="596"/>
    </row>
    <row r="19" spans="2:31" ht="71.25" customHeight="1" x14ac:dyDescent="0.25">
      <c r="B19" s="535"/>
      <c r="C19" s="545"/>
      <c r="D19" s="580"/>
      <c r="E19" s="577"/>
      <c r="F19" s="315" t="s">
        <v>1050</v>
      </c>
      <c r="G19" s="313" t="s">
        <v>1067</v>
      </c>
      <c r="H19" s="315" t="s">
        <v>1068</v>
      </c>
      <c r="I19" s="313">
        <v>14</v>
      </c>
      <c r="J19" s="313">
        <v>3</v>
      </c>
      <c r="K19" s="313">
        <v>11</v>
      </c>
      <c r="L19" s="313">
        <v>35</v>
      </c>
      <c r="M19" s="313">
        <v>21</v>
      </c>
      <c r="N19" s="313">
        <v>145</v>
      </c>
      <c r="O19" s="313">
        <v>4</v>
      </c>
      <c r="P19" s="184">
        <f>1100000000-800000000</f>
        <v>300000000</v>
      </c>
      <c r="Q19" s="541"/>
      <c r="R19" s="541"/>
      <c r="S19" s="573"/>
      <c r="T19" s="3">
        <f t="shared" si="0"/>
        <v>0</v>
      </c>
      <c r="U19" s="541"/>
      <c r="V19" s="573"/>
      <c r="W19" s="3">
        <f t="shared" si="1"/>
        <v>0</v>
      </c>
      <c r="X19" s="541"/>
      <c r="Y19" s="573"/>
      <c r="Z19" s="3">
        <f t="shared" si="2"/>
        <v>300000000</v>
      </c>
      <c r="AA19" s="541"/>
      <c r="AB19" s="573"/>
      <c r="AC19" s="3">
        <f t="shared" si="3"/>
        <v>0</v>
      </c>
      <c r="AD19" s="541"/>
      <c r="AE19" s="596"/>
    </row>
    <row r="20" spans="2:31" ht="57.75" customHeight="1" x14ac:dyDescent="0.25">
      <c r="B20" s="536"/>
      <c r="C20" s="548" t="s">
        <v>1070</v>
      </c>
      <c r="D20" s="549">
        <v>2012170010105</v>
      </c>
      <c r="E20" s="565" t="s">
        <v>1071</v>
      </c>
      <c r="F20" s="299" t="s">
        <v>1072</v>
      </c>
      <c r="G20" s="293" t="s">
        <v>1073</v>
      </c>
      <c r="H20" s="299" t="s">
        <v>1074</v>
      </c>
      <c r="I20" s="293">
        <v>14</v>
      </c>
      <c r="J20" s="293">
        <v>3</v>
      </c>
      <c r="K20" s="293">
        <v>11</v>
      </c>
      <c r="L20" s="293">
        <v>35</v>
      </c>
      <c r="M20" s="293">
        <v>22</v>
      </c>
      <c r="N20" s="293">
        <v>105</v>
      </c>
      <c r="O20" s="293">
        <v>4</v>
      </c>
      <c r="P20" s="121">
        <v>560000000</v>
      </c>
      <c r="Q20" s="572">
        <f>SUM(P20:P24)</f>
        <v>827000000</v>
      </c>
      <c r="R20" s="542">
        <f>SUM(T20:T24)+SUM(W20:W24)+SUM(Z20:Z24)+SUM(AC20:AC24)</f>
        <v>827000000</v>
      </c>
      <c r="S20" s="573"/>
      <c r="T20" s="2">
        <f t="shared" si="0"/>
        <v>0</v>
      </c>
      <c r="U20" s="542">
        <f>SUM(T20:T24)</f>
        <v>0</v>
      </c>
      <c r="V20" s="573"/>
      <c r="W20" s="2">
        <f t="shared" si="1"/>
        <v>0</v>
      </c>
      <c r="X20" s="542">
        <f>SUM(W20:W24)</f>
        <v>0</v>
      </c>
      <c r="Y20" s="573"/>
      <c r="Z20" s="2">
        <f t="shared" si="2"/>
        <v>560000000</v>
      </c>
      <c r="AA20" s="542">
        <f>SUM(Z20:Z24)</f>
        <v>827000000</v>
      </c>
      <c r="AB20" s="573"/>
      <c r="AC20" s="2">
        <f t="shared" si="3"/>
        <v>0</v>
      </c>
      <c r="AD20" s="542">
        <f>SUM(AC20:AC24)</f>
        <v>0</v>
      </c>
      <c r="AE20" s="596"/>
    </row>
    <row r="21" spans="2:31" ht="75.75" customHeight="1" x14ac:dyDescent="0.25">
      <c r="B21" s="536"/>
      <c r="C21" s="548"/>
      <c r="D21" s="549"/>
      <c r="E21" s="565"/>
      <c r="F21" s="299" t="s">
        <v>1075</v>
      </c>
      <c r="G21" s="293" t="s">
        <v>1073</v>
      </c>
      <c r="H21" s="299" t="s">
        <v>1074</v>
      </c>
      <c r="I21" s="293">
        <v>14</v>
      </c>
      <c r="J21" s="293">
        <v>3</v>
      </c>
      <c r="K21" s="293">
        <v>11</v>
      </c>
      <c r="L21" s="293">
        <v>35</v>
      </c>
      <c r="M21" s="293">
        <v>22</v>
      </c>
      <c r="N21" s="293">
        <v>105</v>
      </c>
      <c r="O21" s="293">
        <v>4</v>
      </c>
      <c r="P21" s="121">
        <v>30000000</v>
      </c>
      <c r="Q21" s="573"/>
      <c r="R21" s="584"/>
      <c r="S21" s="573"/>
      <c r="T21" s="2">
        <f t="shared" si="0"/>
        <v>0</v>
      </c>
      <c r="U21" s="584"/>
      <c r="V21" s="573"/>
      <c r="W21" s="2">
        <f t="shared" si="1"/>
        <v>0</v>
      </c>
      <c r="X21" s="584"/>
      <c r="Y21" s="573"/>
      <c r="Z21" s="2">
        <f t="shared" si="2"/>
        <v>30000000</v>
      </c>
      <c r="AA21" s="584"/>
      <c r="AB21" s="573"/>
      <c r="AC21" s="2">
        <f t="shared" si="3"/>
        <v>0</v>
      </c>
      <c r="AD21" s="584"/>
      <c r="AE21" s="596"/>
    </row>
    <row r="22" spans="2:31" ht="57.75" customHeight="1" x14ac:dyDescent="0.25">
      <c r="B22" s="536"/>
      <c r="C22" s="548"/>
      <c r="D22" s="549"/>
      <c r="E22" s="565"/>
      <c r="F22" s="299" t="s">
        <v>1076</v>
      </c>
      <c r="G22" s="293" t="s">
        <v>1073</v>
      </c>
      <c r="H22" s="299" t="s">
        <v>1074</v>
      </c>
      <c r="I22" s="293">
        <v>14</v>
      </c>
      <c r="J22" s="293">
        <v>3</v>
      </c>
      <c r="K22" s="293">
        <v>11</v>
      </c>
      <c r="L22" s="293">
        <v>35</v>
      </c>
      <c r="M22" s="293">
        <v>22</v>
      </c>
      <c r="N22" s="293">
        <v>105</v>
      </c>
      <c r="O22" s="293">
        <v>4</v>
      </c>
      <c r="P22" s="185">
        <f>30000000+180000000</f>
        <v>210000000</v>
      </c>
      <c r="Q22" s="573"/>
      <c r="R22" s="584"/>
      <c r="S22" s="573"/>
      <c r="T22" s="2">
        <f t="shared" si="0"/>
        <v>0</v>
      </c>
      <c r="U22" s="584"/>
      <c r="V22" s="573"/>
      <c r="W22" s="2">
        <f t="shared" si="1"/>
        <v>0</v>
      </c>
      <c r="X22" s="584"/>
      <c r="Y22" s="573"/>
      <c r="Z22" s="2">
        <f t="shared" si="2"/>
        <v>210000000</v>
      </c>
      <c r="AA22" s="584"/>
      <c r="AB22" s="573"/>
      <c r="AC22" s="2">
        <f t="shared" si="3"/>
        <v>0</v>
      </c>
      <c r="AD22" s="584"/>
      <c r="AE22" s="596"/>
    </row>
    <row r="23" spans="2:31" ht="57.75" customHeight="1" x14ac:dyDescent="0.25">
      <c r="B23" s="536"/>
      <c r="C23" s="548"/>
      <c r="D23" s="549"/>
      <c r="E23" s="565"/>
      <c r="F23" s="299" t="s">
        <v>1077</v>
      </c>
      <c r="G23" s="293" t="s">
        <v>1073</v>
      </c>
      <c r="H23" s="299" t="s">
        <v>1074</v>
      </c>
      <c r="I23" s="293">
        <v>14</v>
      </c>
      <c r="J23" s="293">
        <v>3</v>
      </c>
      <c r="K23" s="293">
        <v>11</v>
      </c>
      <c r="L23" s="293">
        <v>35</v>
      </c>
      <c r="M23" s="293">
        <v>22</v>
      </c>
      <c r="N23" s="293">
        <v>105</v>
      </c>
      <c r="O23" s="293">
        <v>3</v>
      </c>
      <c r="P23" s="121">
        <v>20000000</v>
      </c>
      <c r="Q23" s="573"/>
      <c r="R23" s="584"/>
      <c r="S23" s="573"/>
      <c r="T23" s="2">
        <f t="shared" si="0"/>
        <v>0</v>
      </c>
      <c r="U23" s="584"/>
      <c r="V23" s="573"/>
      <c r="W23" s="2">
        <f t="shared" si="1"/>
        <v>0</v>
      </c>
      <c r="X23" s="584"/>
      <c r="Y23" s="573"/>
      <c r="Z23" s="2">
        <f t="shared" si="2"/>
        <v>20000000</v>
      </c>
      <c r="AA23" s="584"/>
      <c r="AB23" s="573"/>
      <c r="AC23" s="2">
        <f t="shared" si="3"/>
        <v>0</v>
      </c>
      <c r="AD23" s="584"/>
      <c r="AE23" s="596"/>
    </row>
    <row r="24" spans="2:31" ht="66.75" customHeight="1" x14ac:dyDescent="0.25">
      <c r="B24" s="536"/>
      <c r="C24" s="548"/>
      <c r="D24" s="549"/>
      <c r="E24" s="565"/>
      <c r="F24" s="299" t="s">
        <v>1078</v>
      </c>
      <c r="G24" s="293" t="s">
        <v>1073</v>
      </c>
      <c r="H24" s="299" t="s">
        <v>1074</v>
      </c>
      <c r="I24" s="293">
        <v>14</v>
      </c>
      <c r="J24" s="293">
        <v>3</v>
      </c>
      <c r="K24" s="293">
        <v>11</v>
      </c>
      <c r="L24" s="293">
        <v>35</v>
      </c>
      <c r="M24" s="293">
        <v>22</v>
      </c>
      <c r="N24" s="293">
        <v>105</v>
      </c>
      <c r="O24" s="293">
        <v>5</v>
      </c>
      <c r="P24" s="121">
        <v>7000000</v>
      </c>
      <c r="Q24" s="541"/>
      <c r="R24" s="584"/>
      <c r="S24" s="573"/>
      <c r="T24" s="2">
        <f t="shared" si="0"/>
        <v>0</v>
      </c>
      <c r="U24" s="584"/>
      <c r="V24" s="573"/>
      <c r="W24" s="2">
        <f t="shared" si="1"/>
        <v>0</v>
      </c>
      <c r="X24" s="584"/>
      <c r="Y24" s="573"/>
      <c r="Z24" s="2">
        <f t="shared" si="2"/>
        <v>7000000</v>
      </c>
      <c r="AA24" s="584"/>
      <c r="AB24" s="573"/>
      <c r="AC24" s="2">
        <f t="shared" si="3"/>
        <v>0</v>
      </c>
      <c r="AD24" s="584"/>
      <c r="AE24" s="596"/>
    </row>
    <row r="25" spans="2:31" ht="68.25" customHeight="1" x14ac:dyDescent="0.25">
      <c r="B25" s="536"/>
      <c r="C25" s="548" t="s">
        <v>1079</v>
      </c>
      <c r="D25" s="549">
        <v>2012170010099</v>
      </c>
      <c r="E25" s="565" t="s">
        <v>1080</v>
      </c>
      <c r="F25" s="299" t="s">
        <v>1072</v>
      </c>
      <c r="G25" s="293" t="s">
        <v>1081</v>
      </c>
      <c r="H25" s="299" t="s">
        <v>1082</v>
      </c>
      <c r="I25" s="293">
        <v>14</v>
      </c>
      <c r="J25" s="293">
        <v>3</v>
      </c>
      <c r="K25" s="293">
        <v>11</v>
      </c>
      <c r="L25" s="293">
        <v>35</v>
      </c>
      <c r="M25" s="293">
        <v>23</v>
      </c>
      <c r="N25" s="293">
        <v>99</v>
      </c>
      <c r="O25" s="293">
        <v>4</v>
      </c>
      <c r="P25" s="121">
        <v>225000000</v>
      </c>
      <c r="Q25" s="572">
        <f>SUM(P25:P29)</f>
        <v>390000000</v>
      </c>
      <c r="R25" s="572">
        <f>SUM(T25:T29)+SUM(W25:W29)+SUM(Z25:Z29)+SUM(AC25:AC29)</f>
        <v>390000000</v>
      </c>
      <c r="S25" s="573"/>
      <c r="T25" s="2">
        <f t="shared" si="0"/>
        <v>0</v>
      </c>
      <c r="U25" s="572">
        <f>SUM(T25:T29)</f>
        <v>0</v>
      </c>
      <c r="V25" s="573"/>
      <c r="W25" s="2">
        <f t="shared" si="1"/>
        <v>0</v>
      </c>
      <c r="X25" s="572">
        <f>SUM(W25:W29)</f>
        <v>0</v>
      </c>
      <c r="Y25" s="573"/>
      <c r="Z25" s="2">
        <f t="shared" si="2"/>
        <v>225000000</v>
      </c>
      <c r="AA25" s="572">
        <f>SUM(Z25:Z29)</f>
        <v>390000000</v>
      </c>
      <c r="AB25" s="573"/>
      <c r="AC25" s="2">
        <f t="shared" si="3"/>
        <v>0</v>
      </c>
      <c r="AD25" s="572">
        <f>SUM(AC25:AC29)</f>
        <v>0</v>
      </c>
      <c r="AE25" s="596"/>
    </row>
    <row r="26" spans="2:31" ht="81" customHeight="1" x14ac:dyDescent="0.25">
      <c r="B26" s="536"/>
      <c r="C26" s="548"/>
      <c r="D26" s="549"/>
      <c r="E26" s="565"/>
      <c r="F26" s="299" t="s">
        <v>1083</v>
      </c>
      <c r="G26" s="293" t="s">
        <v>1084</v>
      </c>
      <c r="H26" s="299" t="s">
        <v>1082</v>
      </c>
      <c r="I26" s="293">
        <v>14</v>
      </c>
      <c r="J26" s="293">
        <v>3</v>
      </c>
      <c r="K26" s="293">
        <v>11</v>
      </c>
      <c r="L26" s="293">
        <v>35</v>
      </c>
      <c r="M26" s="293">
        <v>23</v>
      </c>
      <c r="N26" s="293">
        <v>99</v>
      </c>
      <c r="O26" s="293">
        <v>4</v>
      </c>
      <c r="P26" s="121">
        <v>40000000</v>
      </c>
      <c r="Q26" s="573"/>
      <c r="R26" s="573"/>
      <c r="S26" s="573"/>
      <c r="T26" s="2">
        <f t="shared" si="0"/>
        <v>0</v>
      </c>
      <c r="U26" s="573"/>
      <c r="V26" s="573"/>
      <c r="W26" s="2">
        <f t="shared" si="1"/>
        <v>0</v>
      </c>
      <c r="X26" s="573"/>
      <c r="Y26" s="573"/>
      <c r="Z26" s="2">
        <f t="shared" si="2"/>
        <v>40000000</v>
      </c>
      <c r="AA26" s="573"/>
      <c r="AB26" s="573"/>
      <c r="AC26" s="2">
        <f t="shared" si="3"/>
        <v>0</v>
      </c>
      <c r="AD26" s="573"/>
      <c r="AE26" s="596"/>
    </row>
    <row r="27" spans="2:31" ht="58.5" customHeight="1" x14ac:dyDescent="0.25">
      <c r="B27" s="536"/>
      <c r="C27" s="548"/>
      <c r="D27" s="549"/>
      <c r="E27" s="565"/>
      <c r="F27" s="299" t="s">
        <v>1085</v>
      </c>
      <c r="G27" s="293" t="s">
        <v>1084</v>
      </c>
      <c r="H27" s="299" t="s">
        <v>1082</v>
      </c>
      <c r="I27" s="293">
        <v>14</v>
      </c>
      <c r="J27" s="293">
        <v>3</v>
      </c>
      <c r="K27" s="293">
        <v>11</v>
      </c>
      <c r="L27" s="293">
        <v>35</v>
      </c>
      <c r="M27" s="293">
        <v>23</v>
      </c>
      <c r="N27" s="293">
        <v>99</v>
      </c>
      <c r="O27" s="293">
        <v>3</v>
      </c>
      <c r="P27" s="121">
        <v>50000000</v>
      </c>
      <c r="Q27" s="573"/>
      <c r="R27" s="573"/>
      <c r="S27" s="573"/>
      <c r="T27" s="2">
        <f t="shared" si="0"/>
        <v>0</v>
      </c>
      <c r="U27" s="573"/>
      <c r="V27" s="573"/>
      <c r="W27" s="2">
        <f t="shared" si="1"/>
        <v>0</v>
      </c>
      <c r="X27" s="573"/>
      <c r="Y27" s="573"/>
      <c r="Z27" s="2">
        <f t="shared" si="2"/>
        <v>50000000</v>
      </c>
      <c r="AA27" s="573"/>
      <c r="AB27" s="573"/>
      <c r="AC27" s="2">
        <f t="shared" si="3"/>
        <v>0</v>
      </c>
      <c r="AD27" s="573"/>
      <c r="AE27" s="596"/>
    </row>
    <row r="28" spans="2:31" ht="54.75" customHeight="1" x14ac:dyDescent="0.25">
      <c r="B28" s="536"/>
      <c r="C28" s="548"/>
      <c r="D28" s="549"/>
      <c r="E28" s="565"/>
      <c r="F28" s="299" t="s">
        <v>1050</v>
      </c>
      <c r="G28" s="293" t="s">
        <v>1084</v>
      </c>
      <c r="H28" s="299" t="s">
        <v>1082</v>
      </c>
      <c r="I28" s="293">
        <v>14</v>
      </c>
      <c r="J28" s="293">
        <v>3</v>
      </c>
      <c r="K28" s="293">
        <v>11</v>
      </c>
      <c r="L28" s="293">
        <v>35</v>
      </c>
      <c r="M28" s="293">
        <v>23</v>
      </c>
      <c r="N28" s="293">
        <v>99</v>
      </c>
      <c r="O28" s="293">
        <v>4</v>
      </c>
      <c r="P28" s="121">
        <v>50000000</v>
      </c>
      <c r="Q28" s="573"/>
      <c r="R28" s="573"/>
      <c r="S28" s="573"/>
      <c r="T28" s="2">
        <f t="shared" si="0"/>
        <v>0</v>
      </c>
      <c r="U28" s="573"/>
      <c r="V28" s="573"/>
      <c r="W28" s="2">
        <f t="shared" si="1"/>
        <v>0</v>
      </c>
      <c r="X28" s="573"/>
      <c r="Y28" s="573"/>
      <c r="Z28" s="2">
        <f t="shared" si="2"/>
        <v>50000000</v>
      </c>
      <c r="AA28" s="573"/>
      <c r="AB28" s="573"/>
      <c r="AC28" s="2">
        <f t="shared" si="3"/>
        <v>0</v>
      </c>
      <c r="AD28" s="573"/>
      <c r="AE28" s="596"/>
    </row>
    <row r="29" spans="2:31" ht="54.75" customHeight="1" thickBot="1" x14ac:dyDescent="0.3">
      <c r="B29" s="537"/>
      <c r="C29" s="562"/>
      <c r="D29" s="564"/>
      <c r="E29" s="566"/>
      <c r="F29" s="300" t="s">
        <v>1078</v>
      </c>
      <c r="G29" s="298" t="s">
        <v>1081</v>
      </c>
      <c r="H29" s="300" t="s">
        <v>1082</v>
      </c>
      <c r="I29" s="298">
        <v>14</v>
      </c>
      <c r="J29" s="298">
        <v>3</v>
      </c>
      <c r="K29" s="298">
        <v>11</v>
      </c>
      <c r="L29" s="298">
        <v>35</v>
      </c>
      <c r="M29" s="298">
        <v>23</v>
      </c>
      <c r="N29" s="298">
        <v>99</v>
      </c>
      <c r="O29" s="298">
        <v>5</v>
      </c>
      <c r="P29" s="123">
        <v>25000000</v>
      </c>
      <c r="Q29" s="585"/>
      <c r="R29" s="585"/>
      <c r="S29" s="585"/>
      <c r="T29" s="37">
        <f t="shared" si="0"/>
        <v>0</v>
      </c>
      <c r="U29" s="585"/>
      <c r="V29" s="585"/>
      <c r="W29" s="37">
        <f t="shared" si="1"/>
        <v>0</v>
      </c>
      <c r="X29" s="585"/>
      <c r="Y29" s="585"/>
      <c r="Z29" s="37">
        <f t="shared" si="2"/>
        <v>25000000</v>
      </c>
      <c r="AA29" s="585"/>
      <c r="AB29" s="585"/>
      <c r="AC29" s="37">
        <f t="shared" si="3"/>
        <v>0</v>
      </c>
      <c r="AD29" s="585"/>
      <c r="AE29" s="597"/>
    </row>
    <row r="30" spans="2:31" ht="31.5" customHeight="1" thickBot="1" x14ac:dyDescent="0.3">
      <c r="B30" s="39"/>
      <c r="C30" s="39"/>
      <c r="D30" s="40"/>
      <c r="E30" s="40"/>
      <c r="F30" s="40"/>
      <c r="G30" s="40"/>
      <c r="H30" s="40"/>
      <c r="I30" s="159"/>
      <c r="J30" s="159"/>
      <c r="K30" s="159"/>
      <c r="L30" s="159"/>
      <c r="M30" s="159"/>
      <c r="N30" s="159"/>
      <c r="O30" s="159"/>
      <c r="P30" s="127">
        <f t="shared" ref="P30:AE30" si="4">SUM(P10:P29)</f>
        <v>4852000000</v>
      </c>
      <c r="Q30" s="105">
        <f t="shared" si="4"/>
        <v>4852000000</v>
      </c>
      <c r="R30" s="93">
        <f t="shared" si="4"/>
        <v>4852000000</v>
      </c>
      <c r="S30" s="93">
        <f t="shared" si="4"/>
        <v>4852000000</v>
      </c>
      <c r="T30" s="104">
        <f t="shared" si="4"/>
        <v>0</v>
      </c>
      <c r="U30" s="104">
        <f t="shared" si="4"/>
        <v>0</v>
      </c>
      <c r="V30" s="22">
        <f t="shared" si="4"/>
        <v>0</v>
      </c>
      <c r="W30" s="103">
        <f t="shared" si="4"/>
        <v>0</v>
      </c>
      <c r="X30" s="103">
        <f t="shared" si="4"/>
        <v>0</v>
      </c>
      <c r="Y30" s="23">
        <f t="shared" si="4"/>
        <v>0</v>
      </c>
      <c r="Z30" s="103">
        <f t="shared" si="4"/>
        <v>4852000000</v>
      </c>
      <c r="AA30" s="103">
        <f t="shared" si="4"/>
        <v>4852000000</v>
      </c>
      <c r="AB30" s="23">
        <f t="shared" si="4"/>
        <v>4852000000</v>
      </c>
      <c r="AC30" s="103">
        <f t="shared" si="4"/>
        <v>0</v>
      </c>
      <c r="AD30" s="151">
        <f t="shared" si="4"/>
        <v>0</v>
      </c>
      <c r="AE30" s="24">
        <f t="shared" si="4"/>
        <v>0</v>
      </c>
    </row>
  </sheetData>
  <mergeCells count="54">
    <mergeCell ref="B16:B29"/>
    <mergeCell ref="C25:C29"/>
    <mergeCell ref="D25:D29"/>
    <mergeCell ref="E25:E29"/>
    <mergeCell ref="E20:E24"/>
    <mergeCell ref="D20:D24"/>
    <mergeCell ref="AE10:AE15"/>
    <mergeCell ref="AD10:AD13"/>
    <mergeCell ref="AB10:AB15"/>
    <mergeCell ref="B1:J1"/>
    <mergeCell ref="B2:J2"/>
    <mergeCell ref="B3:J3"/>
    <mergeCell ref="V10:V15"/>
    <mergeCell ref="B10:B15"/>
    <mergeCell ref="C5:J5"/>
    <mergeCell ref="B6:B7"/>
    <mergeCell ref="C6:J7"/>
    <mergeCell ref="X10:X13"/>
    <mergeCell ref="AA10:AA13"/>
    <mergeCell ref="U10:U13"/>
    <mergeCell ref="Y10:Y15"/>
    <mergeCell ref="C10:C13"/>
    <mergeCell ref="D10:D13"/>
    <mergeCell ref="E10:E13"/>
    <mergeCell ref="Q20:Q24"/>
    <mergeCell ref="C20:C24"/>
    <mergeCell ref="R10:R13"/>
    <mergeCell ref="R16:R19"/>
    <mergeCell ref="S16:S29"/>
    <mergeCell ref="S10:S15"/>
    <mergeCell ref="R20:R24"/>
    <mergeCell ref="Q25:Q29"/>
    <mergeCell ref="R25:R29"/>
    <mergeCell ref="C16:C19"/>
    <mergeCell ref="D16:D19"/>
    <mergeCell ref="E16:E19"/>
    <mergeCell ref="Q10:Q13"/>
    <mergeCell ref="Q16:Q19"/>
    <mergeCell ref="AE16:AE29"/>
    <mergeCell ref="AB16:AB29"/>
    <mergeCell ref="Y16:Y29"/>
    <mergeCell ref="V16:V29"/>
    <mergeCell ref="U16:U19"/>
    <mergeCell ref="AD16:AD19"/>
    <mergeCell ref="AD20:AD24"/>
    <mergeCell ref="AD25:AD29"/>
    <mergeCell ref="U25:U29"/>
    <mergeCell ref="X16:X19"/>
    <mergeCell ref="X20:X24"/>
    <mergeCell ref="X25:X29"/>
    <mergeCell ref="AA16:AA19"/>
    <mergeCell ref="AA25:AA29"/>
    <mergeCell ref="U20:U24"/>
    <mergeCell ref="AA20:AA24"/>
  </mergeCells>
  <pageMargins left="1.3779527559055118" right="0.11811023622047245" top="0.74803149606299213" bottom="0.74803149606299213" header="0.31496062992125984" footer="0.31496062992125984"/>
  <pageSetup paperSize="5"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G37"/>
  <sheetViews>
    <sheetView showGridLines="0" zoomScale="55" zoomScaleNormal="55" workbookViewId="0">
      <selection activeCell="F12" sqref="F12"/>
    </sheetView>
  </sheetViews>
  <sheetFormatPr baseColWidth="10" defaultColWidth="11.42578125" defaultRowHeight="15.75" x14ac:dyDescent="0.25"/>
  <cols>
    <col min="1" max="1" width="11.42578125" style="5"/>
    <col min="2" max="2" width="35.28515625" style="5" customWidth="1"/>
    <col min="3" max="3" width="35.5703125" style="5" customWidth="1"/>
    <col min="4" max="4" width="18.28515625" style="5" customWidth="1"/>
    <col min="5" max="5" width="57.28515625" style="5" customWidth="1"/>
    <col min="6" max="6" width="40.42578125" style="5" customWidth="1"/>
    <col min="7" max="7" width="17.5703125" style="5" customWidth="1"/>
    <col min="8" max="8" width="28.42578125" style="5" customWidth="1"/>
    <col min="9" max="10" width="5.28515625" style="5" customWidth="1"/>
    <col min="11" max="15" width="5.85546875" style="5" customWidth="1"/>
    <col min="16" max="16" width="23.7109375" style="5" customWidth="1"/>
    <col min="17" max="17" width="31.28515625" style="5" customWidth="1"/>
    <col min="18" max="19" width="30.7109375" style="5" customWidth="1"/>
    <col min="20" max="21" width="18.7109375" style="5" customWidth="1"/>
    <col min="22" max="22" width="25" style="5" customWidth="1"/>
    <col min="23" max="24" width="21.42578125" style="5" customWidth="1"/>
    <col min="25" max="25" width="24.28515625" style="5" customWidth="1"/>
    <col min="26" max="28" width="24.140625" style="5" customWidth="1"/>
    <col min="29" max="30" width="20.5703125" style="5" customWidth="1"/>
    <col min="31" max="31" width="22" style="5" customWidth="1"/>
    <col min="32" max="32" width="25.5703125" style="5" customWidth="1"/>
    <col min="33" max="33" width="23.28515625" style="5" customWidth="1"/>
    <col min="34" max="16384" width="11.42578125" style="5"/>
  </cols>
  <sheetData>
    <row r="1" spans="2:33" ht="15.75" customHeight="1" x14ac:dyDescent="0.25">
      <c r="B1" s="327" t="s">
        <v>0</v>
      </c>
      <c r="C1" s="327"/>
      <c r="D1" s="327"/>
      <c r="E1" s="327"/>
      <c r="F1" s="327"/>
      <c r="G1" s="327"/>
      <c r="H1" s="327"/>
      <c r="I1" s="327"/>
      <c r="J1" s="327"/>
      <c r="K1" s="327"/>
      <c r="L1" s="327"/>
      <c r="M1" s="327"/>
      <c r="N1" s="327"/>
      <c r="O1" s="327"/>
      <c r="P1" s="327"/>
      <c r="Q1" s="327"/>
      <c r="R1" s="47"/>
      <c r="S1" s="47"/>
      <c r="T1" s="47"/>
      <c r="U1" s="47"/>
      <c r="V1" s="47"/>
      <c r="W1" s="47"/>
      <c r="X1" s="47"/>
      <c r="Y1" s="47"/>
      <c r="Z1" s="47"/>
      <c r="AA1" s="47"/>
      <c r="AB1" s="47"/>
      <c r="AC1" s="47"/>
      <c r="AD1" s="47"/>
      <c r="AE1" s="47"/>
      <c r="AF1" s="47"/>
      <c r="AG1" s="47"/>
    </row>
    <row r="2" spans="2:33" ht="15.75" customHeight="1" x14ac:dyDescent="0.25">
      <c r="B2" s="327" t="s">
        <v>1</v>
      </c>
      <c r="C2" s="327"/>
      <c r="D2" s="327"/>
      <c r="E2" s="327"/>
      <c r="F2" s="327"/>
      <c r="G2" s="327"/>
      <c r="H2" s="327"/>
      <c r="I2" s="327"/>
      <c r="J2" s="327"/>
      <c r="K2" s="327"/>
      <c r="L2" s="327"/>
      <c r="M2" s="327"/>
      <c r="N2" s="327"/>
      <c r="O2" s="327"/>
      <c r="P2" s="327"/>
      <c r="Q2" s="327"/>
      <c r="R2" s="47"/>
      <c r="S2" s="47"/>
      <c r="T2" s="47"/>
      <c r="U2" s="47"/>
      <c r="V2" s="47"/>
      <c r="W2" s="47"/>
      <c r="X2" s="47"/>
      <c r="Y2" s="47"/>
      <c r="Z2" s="47"/>
      <c r="AA2" s="47"/>
      <c r="AB2" s="47"/>
      <c r="AC2" s="47"/>
      <c r="AD2" s="47"/>
      <c r="AE2" s="47"/>
      <c r="AF2" s="47"/>
      <c r="AG2" s="47"/>
    </row>
    <row r="3" spans="2:33" x14ac:dyDescent="0.25">
      <c r="B3" s="327" t="s">
        <v>2</v>
      </c>
      <c r="C3" s="327"/>
      <c r="D3" s="327"/>
      <c r="E3" s="327"/>
      <c r="F3" s="327"/>
      <c r="G3" s="327"/>
      <c r="H3" s="327"/>
      <c r="I3" s="327"/>
      <c r="J3" s="327"/>
      <c r="K3" s="327"/>
      <c r="L3" s="327"/>
      <c r="M3" s="327"/>
      <c r="N3" s="327"/>
      <c r="O3" s="327"/>
      <c r="P3" s="327"/>
      <c r="Q3" s="327"/>
      <c r="R3" s="47"/>
      <c r="S3" s="47"/>
      <c r="T3" s="47"/>
      <c r="U3" s="47"/>
      <c r="V3" s="47"/>
      <c r="W3" s="47"/>
      <c r="X3" s="47"/>
      <c r="Y3" s="47"/>
      <c r="Z3" s="47"/>
      <c r="AA3" s="47"/>
      <c r="AB3" s="47"/>
      <c r="AC3" s="47"/>
      <c r="AD3" s="47"/>
      <c r="AE3" s="47"/>
      <c r="AF3" s="47"/>
      <c r="AG3" s="47"/>
    </row>
    <row r="4" spans="2:33" x14ac:dyDescent="0.25">
      <c r="B4" s="6"/>
      <c r="C4" s="194"/>
      <c r="D4" s="41"/>
    </row>
    <row r="5" spans="2:33" x14ac:dyDescent="0.25">
      <c r="B5" s="9" t="s">
        <v>195</v>
      </c>
      <c r="C5" s="450" t="s">
        <v>834</v>
      </c>
      <c r="D5" s="450"/>
      <c r="E5" s="450"/>
      <c r="F5" s="450"/>
      <c r="G5" s="450"/>
      <c r="H5" s="450"/>
      <c r="I5" s="450"/>
      <c r="J5" s="450"/>
      <c r="K5" s="450"/>
      <c r="L5" s="450"/>
      <c r="M5" s="450"/>
      <c r="N5" s="450"/>
      <c r="O5" s="450"/>
      <c r="P5" s="450"/>
      <c r="Q5" s="450"/>
      <c r="R5" s="160"/>
      <c r="S5" s="160"/>
      <c r="T5" s="160"/>
      <c r="U5" s="160"/>
      <c r="V5" s="160"/>
      <c r="W5" s="160"/>
      <c r="X5" s="160"/>
      <c r="Y5" s="160"/>
      <c r="Z5" s="160"/>
      <c r="AA5" s="160"/>
      <c r="AB5" s="160"/>
      <c r="AC5" s="160"/>
      <c r="AD5" s="160"/>
      <c r="AE5" s="160"/>
      <c r="AF5" s="160"/>
      <c r="AG5" s="160"/>
    </row>
    <row r="6" spans="2:33" ht="15.75" customHeight="1" x14ac:dyDescent="0.25">
      <c r="B6" s="504" t="s">
        <v>1086</v>
      </c>
      <c r="C6" s="355" t="s">
        <v>1087</v>
      </c>
      <c r="D6" s="355"/>
      <c r="E6" s="355"/>
      <c r="F6" s="355"/>
      <c r="G6" s="355"/>
      <c r="H6" s="355"/>
      <c r="I6" s="355"/>
      <c r="J6" s="355"/>
      <c r="K6" s="355"/>
      <c r="L6" s="355"/>
      <c r="M6" s="355"/>
      <c r="N6" s="355"/>
      <c r="O6" s="355"/>
      <c r="P6" s="355"/>
      <c r="Q6" s="355"/>
      <c r="R6" s="277"/>
      <c r="S6" s="277"/>
      <c r="T6" s="277"/>
      <c r="U6" s="277"/>
      <c r="V6" s="277"/>
      <c r="W6" s="277"/>
      <c r="X6" s="277"/>
      <c r="Y6" s="277"/>
      <c r="Z6" s="277"/>
      <c r="AA6" s="277"/>
      <c r="AB6" s="277"/>
      <c r="AC6" s="277"/>
      <c r="AD6" s="277"/>
      <c r="AE6" s="277"/>
      <c r="AF6" s="277"/>
      <c r="AG6" s="277"/>
    </row>
    <row r="7" spans="2:33" x14ac:dyDescent="0.25">
      <c r="B7" s="504"/>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row>
    <row r="8" spans="2:33" ht="16.5" thickBot="1" x14ac:dyDescent="0.3">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row>
    <row r="9" spans="2:33" ht="59.25" customHeight="1" thickBot="1" x14ac:dyDescent="0.3">
      <c r="B9" s="197" t="s">
        <v>66</v>
      </c>
      <c r="C9" s="30" t="s">
        <v>67</v>
      </c>
      <c r="D9" s="31" t="s">
        <v>68</v>
      </c>
      <c r="E9" s="31" t="s">
        <v>69</v>
      </c>
      <c r="F9" s="89" t="s">
        <v>70</v>
      </c>
      <c r="G9" s="89" t="s">
        <v>71</v>
      </c>
      <c r="H9" s="89" t="s">
        <v>72</v>
      </c>
      <c r="I9" s="89" t="s">
        <v>73</v>
      </c>
      <c r="J9" s="89" t="s">
        <v>74</v>
      </c>
      <c r="K9" s="89" t="s">
        <v>75</v>
      </c>
      <c r="L9" s="89" t="s">
        <v>76</v>
      </c>
      <c r="M9" s="89" t="s">
        <v>77</v>
      </c>
      <c r="N9" s="89" t="s">
        <v>78</v>
      </c>
      <c r="O9" s="89" t="s">
        <v>79</v>
      </c>
      <c r="P9" s="89" t="s">
        <v>80</v>
      </c>
      <c r="Q9" s="89" t="s">
        <v>81</v>
      </c>
      <c r="R9" s="32" t="s">
        <v>82</v>
      </c>
      <c r="S9" s="32" t="s">
        <v>83</v>
      </c>
      <c r="T9" s="95" t="s">
        <v>12</v>
      </c>
      <c r="U9" s="19" t="s">
        <v>84</v>
      </c>
      <c r="V9" s="19" t="s">
        <v>85</v>
      </c>
      <c r="W9" s="94" t="s">
        <v>13</v>
      </c>
      <c r="X9" s="20" t="s">
        <v>86</v>
      </c>
      <c r="Y9" s="20" t="s">
        <v>87</v>
      </c>
      <c r="Z9" s="94" t="s">
        <v>88</v>
      </c>
      <c r="AA9" s="20" t="s">
        <v>89</v>
      </c>
      <c r="AB9" s="20" t="s">
        <v>90</v>
      </c>
      <c r="AC9" s="94" t="s">
        <v>91</v>
      </c>
      <c r="AD9" s="161" t="s">
        <v>92</v>
      </c>
      <c r="AE9" s="21" t="s">
        <v>93</v>
      </c>
    </row>
    <row r="10" spans="2:33" ht="63" customHeight="1" x14ac:dyDescent="0.25">
      <c r="B10" s="561" t="s">
        <v>1088</v>
      </c>
      <c r="C10" s="306" t="s">
        <v>1089</v>
      </c>
      <c r="D10" s="317">
        <v>2012170010123</v>
      </c>
      <c r="E10" s="318" t="s">
        <v>1090</v>
      </c>
      <c r="F10" s="318" t="s">
        <v>1091</v>
      </c>
      <c r="G10" s="586" t="s">
        <v>1092</v>
      </c>
      <c r="H10" s="586"/>
      <c r="I10" s="317">
        <v>22</v>
      </c>
      <c r="J10" s="317">
        <v>3</v>
      </c>
      <c r="K10" s="317">
        <v>11</v>
      </c>
      <c r="L10" s="317">
        <v>36</v>
      </c>
      <c r="M10" s="317">
        <v>11</v>
      </c>
      <c r="N10" s="317">
        <v>123</v>
      </c>
      <c r="O10" s="317">
        <v>4</v>
      </c>
      <c r="P10" s="36">
        <v>20000000</v>
      </c>
      <c r="Q10" s="303">
        <f t="shared" ref="Q10:R12" si="0">P10</f>
        <v>20000000</v>
      </c>
      <c r="R10" s="303">
        <f t="shared" si="0"/>
        <v>20000000</v>
      </c>
      <c r="S10" s="554">
        <f>SUM(R10:R16)</f>
        <v>370000000</v>
      </c>
      <c r="T10" s="36">
        <f>IF(K10=33,P10,IF(K10=83,P10,0))</f>
        <v>0</v>
      </c>
      <c r="U10" s="303">
        <f>T10</f>
        <v>0</v>
      </c>
      <c r="V10" s="554">
        <f>SUM(T10:T16)</f>
        <v>0</v>
      </c>
      <c r="W10" s="36">
        <f>IF(K10=22,P10,IF(K10=82,P10,0))</f>
        <v>0</v>
      </c>
      <c r="X10" s="303">
        <f>W10</f>
        <v>0</v>
      </c>
      <c r="Y10" s="554">
        <f>SUM(W10:W16)</f>
        <v>0</v>
      </c>
      <c r="Z10" s="36">
        <f>IF(K10=11,P10,IF(K10=81,P10,0))</f>
        <v>20000000</v>
      </c>
      <c r="AA10" s="303">
        <f>Z10</f>
        <v>20000000</v>
      </c>
      <c r="AB10" s="554">
        <f>SUM(Z10:Z16)</f>
        <v>370000000</v>
      </c>
      <c r="AC10" s="36">
        <f>IF(K10=55,P10,IF(K10=85,P10,0))</f>
        <v>0</v>
      </c>
      <c r="AD10" s="303">
        <f>AC10</f>
        <v>0</v>
      </c>
      <c r="AE10" s="550">
        <f>SUM(AC10:AC16)</f>
        <v>0</v>
      </c>
    </row>
    <row r="11" spans="2:33" ht="59.25" customHeight="1" x14ac:dyDescent="0.25">
      <c r="B11" s="536"/>
      <c r="C11" s="292" t="s">
        <v>1093</v>
      </c>
      <c r="D11" s="293">
        <v>2012170010118</v>
      </c>
      <c r="E11" s="299" t="s">
        <v>1094</v>
      </c>
      <c r="F11" s="299" t="s">
        <v>1095</v>
      </c>
      <c r="G11" s="549" t="s">
        <v>1092</v>
      </c>
      <c r="H11" s="549"/>
      <c r="I11" s="299"/>
      <c r="J11" s="299"/>
      <c r="K11" s="299"/>
      <c r="L11" s="299"/>
      <c r="M11" s="299"/>
      <c r="N11" s="299"/>
      <c r="O11" s="299"/>
      <c r="P11" s="2">
        <v>0</v>
      </c>
      <c r="Q11" s="301">
        <f t="shared" si="0"/>
        <v>0</v>
      </c>
      <c r="R11" s="301">
        <f t="shared" si="0"/>
        <v>0</v>
      </c>
      <c r="S11" s="542"/>
      <c r="T11" s="2">
        <f t="shared" ref="T11:T36" si="1">IF(K11=33,P11,IF(K11=83,P11,0))</f>
        <v>0</v>
      </c>
      <c r="U11" s="301">
        <f>T11</f>
        <v>0</v>
      </c>
      <c r="V11" s="542"/>
      <c r="W11" s="2">
        <f t="shared" ref="W11:W36" si="2">IF(K11=22,P11,IF(K11=82,P11,0))</f>
        <v>0</v>
      </c>
      <c r="X11" s="301">
        <f>W11</f>
        <v>0</v>
      </c>
      <c r="Y11" s="542"/>
      <c r="Z11" s="2">
        <f t="shared" ref="Z11:Z36" si="3">IF(K11=11,P11,IF(K11=81,P11,0))</f>
        <v>0</v>
      </c>
      <c r="AA11" s="301">
        <f>Z11</f>
        <v>0</v>
      </c>
      <c r="AB11" s="542"/>
      <c r="AC11" s="2">
        <f t="shared" ref="AC11:AC36" si="4">IF(K11=55,P11,IF(K11=85,P11,0))</f>
        <v>0</v>
      </c>
      <c r="AD11" s="301">
        <f>AC11</f>
        <v>0</v>
      </c>
      <c r="AE11" s="552"/>
    </row>
    <row r="12" spans="2:33" ht="54.75" customHeight="1" x14ac:dyDescent="0.25">
      <c r="B12" s="536"/>
      <c r="C12" s="292" t="s">
        <v>1096</v>
      </c>
      <c r="D12" s="293">
        <v>2012170010118</v>
      </c>
      <c r="E12" s="299" t="s">
        <v>1094</v>
      </c>
      <c r="F12" s="299" t="s">
        <v>1095</v>
      </c>
      <c r="G12" s="549" t="s">
        <v>1092</v>
      </c>
      <c r="H12" s="549"/>
      <c r="I12" s="299"/>
      <c r="J12" s="299"/>
      <c r="K12" s="299"/>
      <c r="L12" s="299"/>
      <c r="M12" s="299"/>
      <c r="N12" s="299"/>
      <c r="O12" s="299"/>
      <c r="P12" s="2">
        <v>0</v>
      </c>
      <c r="Q12" s="301">
        <f t="shared" si="0"/>
        <v>0</v>
      </c>
      <c r="R12" s="301">
        <f t="shared" si="0"/>
        <v>0</v>
      </c>
      <c r="S12" s="542"/>
      <c r="T12" s="2">
        <f t="shared" si="1"/>
        <v>0</v>
      </c>
      <c r="U12" s="301">
        <f>T12</f>
        <v>0</v>
      </c>
      <c r="V12" s="542"/>
      <c r="W12" s="2">
        <f t="shared" si="2"/>
        <v>0</v>
      </c>
      <c r="X12" s="301">
        <f>W12</f>
        <v>0</v>
      </c>
      <c r="Y12" s="542"/>
      <c r="Z12" s="2">
        <f t="shared" si="3"/>
        <v>0</v>
      </c>
      <c r="AA12" s="301">
        <f>Z12</f>
        <v>0</v>
      </c>
      <c r="AB12" s="542"/>
      <c r="AC12" s="2">
        <f t="shared" si="4"/>
        <v>0</v>
      </c>
      <c r="AD12" s="301">
        <f>AC12</f>
        <v>0</v>
      </c>
      <c r="AE12" s="552"/>
    </row>
    <row r="13" spans="2:33" ht="36.75" customHeight="1" x14ac:dyDescent="0.25">
      <c r="B13" s="536"/>
      <c r="C13" s="548" t="s">
        <v>1097</v>
      </c>
      <c r="D13" s="549">
        <v>2012170010120</v>
      </c>
      <c r="E13" s="565" t="s">
        <v>1098</v>
      </c>
      <c r="F13" s="299" t="s">
        <v>1099</v>
      </c>
      <c r="G13" s="549" t="s">
        <v>1100</v>
      </c>
      <c r="H13" s="565" t="s">
        <v>1101</v>
      </c>
      <c r="I13" s="293">
        <v>22</v>
      </c>
      <c r="J13" s="293">
        <v>3</v>
      </c>
      <c r="K13" s="293">
        <v>11</v>
      </c>
      <c r="L13" s="293">
        <v>36</v>
      </c>
      <c r="M13" s="293">
        <v>14</v>
      </c>
      <c r="N13" s="293">
        <v>120</v>
      </c>
      <c r="O13" s="293">
        <v>4</v>
      </c>
      <c r="P13" s="2">
        <v>300000000</v>
      </c>
      <c r="Q13" s="542">
        <f>SUM(P13:P16)</f>
        <v>350000000</v>
      </c>
      <c r="R13" s="542">
        <f>Q13</f>
        <v>350000000</v>
      </c>
      <c r="S13" s="542"/>
      <c r="T13" s="2">
        <f t="shared" si="1"/>
        <v>0</v>
      </c>
      <c r="U13" s="542">
        <f>SUM(T13:T16)</f>
        <v>0</v>
      </c>
      <c r="V13" s="542"/>
      <c r="W13" s="2">
        <f t="shared" si="2"/>
        <v>0</v>
      </c>
      <c r="X13" s="542">
        <f>SUM(W13:W16)</f>
        <v>0</v>
      </c>
      <c r="Y13" s="542"/>
      <c r="Z13" s="2">
        <f t="shared" si="3"/>
        <v>300000000</v>
      </c>
      <c r="AA13" s="542">
        <f>SUM(Z13:Z16)</f>
        <v>350000000</v>
      </c>
      <c r="AB13" s="542"/>
      <c r="AC13" s="2">
        <f t="shared" si="4"/>
        <v>0</v>
      </c>
      <c r="AD13" s="542">
        <f>SUM(AC13:AC16)</f>
        <v>0</v>
      </c>
      <c r="AE13" s="552"/>
    </row>
    <row r="14" spans="2:33" ht="33.75" customHeight="1" x14ac:dyDescent="0.25">
      <c r="B14" s="536"/>
      <c r="C14" s="548"/>
      <c r="D14" s="549"/>
      <c r="E14" s="565"/>
      <c r="F14" s="299" t="s">
        <v>1102</v>
      </c>
      <c r="G14" s="549"/>
      <c r="H14" s="565"/>
      <c r="I14" s="293">
        <v>22</v>
      </c>
      <c r="J14" s="293">
        <v>3</v>
      </c>
      <c r="K14" s="293">
        <v>11</v>
      </c>
      <c r="L14" s="293">
        <v>36</v>
      </c>
      <c r="M14" s="293">
        <v>14</v>
      </c>
      <c r="N14" s="293">
        <v>120</v>
      </c>
      <c r="O14" s="293">
        <v>4</v>
      </c>
      <c r="P14" s="2">
        <v>31000000</v>
      </c>
      <c r="Q14" s="542"/>
      <c r="R14" s="542"/>
      <c r="S14" s="542"/>
      <c r="T14" s="2">
        <f t="shared" si="1"/>
        <v>0</v>
      </c>
      <c r="U14" s="542"/>
      <c r="V14" s="542"/>
      <c r="W14" s="2">
        <f t="shared" si="2"/>
        <v>0</v>
      </c>
      <c r="X14" s="542"/>
      <c r="Y14" s="542"/>
      <c r="Z14" s="2">
        <f t="shared" si="3"/>
        <v>31000000</v>
      </c>
      <c r="AA14" s="542"/>
      <c r="AB14" s="542"/>
      <c r="AC14" s="2">
        <f t="shared" si="4"/>
        <v>0</v>
      </c>
      <c r="AD14" s="542"/>
      <c r="AE14" s="552"/>
    </row>
    <row r="15" spans="2:33" ht="33.75" customHeight="1" x14ac:dyDescent="0.25">
      <c r="B15" s="536"/>
      <c r="C15" s="548"/>
      <c r="D15" s="549"/>
      <c r="E15" s="565"/>
      <c r="F15" s="299" t="s">
        <v>1103</v>
      </c>
      <c r="G15" s="549"/>
      <c r="H15" s="565"/>
      <c r="I15" s="293">
        <v>22</v>
      </c>
      <c r="J15" s="293">
        <v>3</v>
      </c>
      <c r="K15" s="293">
        <v>11</v>
      </c>
      <c r="L15" s="293">
        <v>36</v>
      </c>
      <c r="M15" s="293">
        <v>14</v>
      </c>
      <c r="N15" s="293">
        <v>120</v>
      </c>
      <c r="O15" s="293">
        <v>4</v>
      </c>
      <c r="P15" s="2">
        <v>9000000</v>
      </c>
      <c r="Q15" s="542"/>
      <c r="R15" s="542"/>
      <c r="S15" s="542"/>
      <c r="T15" s="2">
        <f t="shared" si="1"/>
        <v>0</v>
      </c>
      <c r="U15" s="542"/>
      <c r="V15" s="542"/>
      <c r="W15" s="2">
        <f t="shared" si="2"/>
        <v>0</v>
      </c>
      <c r="X15" s="542"/>
      <c r="Y15" s="542"/>
      <c r="Z15" s="2">
        <f t="shared" si="3"/>
        <v>9000000</v>
      </c>
      <c r="AA15" s="542"/>
      <c r="AB15" s="542"/>
      <c r="AC15" s="2">
        <f t="shared" si="4"/>
        <v>0</v>
      </c>
      <c r="AD15" s="542"/>
      <c r="AE15" s="552"/>
    </row>
    <row r="16" spans="2:33" ht="33.75" customHeight="1" thickBot="1" x14ac:dyDescent="0.3">
      <c r="B16" s="537"/>
      <c r="C16" s="562"/>
      <c r="D16" s="564"/>
      <c r="E16" s="566"/>
      <c r="F16" s="300" t="s">
        <v>1104</v>
      </c>
      <c r="G16" s="564"/>
      <c r="H16" s="566"/>
      <c r="I16" s="298">
        <v>22</v>
      </c>
      <c r="J16" s="298">
        <v>3</v>
      </c>
      <c r="K16" s="298">
        <v>11</v>
      </c>
      <c r="L16" s="298">
        <v>36</v>
      </c>
      <c r="M16" s="298">
        <v>14</v>
      </c>
      <c r="N16" s="298">
        <v>120</v>
      </c>
      <c r="O16" s="298">
        <v>4</v>
      </c>
      <c r="P16" s="37">
        <v>10000000</v>
      </c>
      <c r="Q16" s="543"/>
      <c r="R16" s="543"/>
      <c r="S16" s="543"/>
      <c r="T16" s="37">
        <f t="shared" si="1"/>
        <v>0</v>
      </c>
      <c r="U16" s="543"/>
      <c r="V16" s="543"/>
      <c r="W16" s="37">
        <f t="shared" si="2"/>
        <v>0</v>
      </c>
      <c r="X16" s="543"/>
      <c r="Y16" s="543"/>
      <c r="Z16" s="37">
        <f t="shared" si="3"/>
        <v>10000000</v>
      </c>
      <c r="AA16" s="543"/>
      <c r="AB16" s="543"/>
      <c r="AC16" s="37">
        <f t="shared" si="4"/>
        <v>0</v>
      </c>
      <c r="AD16" s="543"/>
      <c r="AE16" s="553"/>
    </row>
    <row r="17" spans="2:31" ht="39.75" customHeight="1" x14ac:dyDescent="0.25">
      <c r="B17" s="561" t="s">
        <v>1105</v>
      </c>
      <c r="C17" s="590" t="s">
        <v>1106</v>
      </c>
      <c r="D17" s="586">
        <v>2012170010119</v>
      </c>
      <c r="E17" s="606" t="s">
        <v>1107</v>
      </c>
      <c r="F17" s="324" t="s">
        <v>1108</v>
      </c>
      <c r="G17" s="605" t="s">
        <v>1109</v>
      </c>
      <c r="H17" s="606" t="s">
        <v>1110</v>
      </c>
      <c r="I17" s="323">
        <v>22</v>
      </c>
      <c r="J17" s="323">
        <v>3</v>
      </c>
      <c r="K17" s="323">
        <v>11</v>
      </c>
      <c r="L17" s="323">
        <v>36</v>
      </c>
      <c r="M17" s="323">
        <v>21</v>
      </c>
      <c r="N17" s="323">
        <v>119</v>
      </c>
      <c r="O17" s="323">
        <v>3</v>
      </c>
      <c r="P17" s="36">
        <v>20000000</v>
      </c>
      <c r="Q17" s="554">
        <f>SUM(P17:P24)</f>
        <v>170000000</v>
      </c>
      <c r="R17" s="554">
        <f>Q17</f>
        <v>170000000</v>
      </c>
      <c r="S17" s="554">
        <f>SUM(R17:R36)</f>
        <v>803276748</v>
      </c>
      <c r="T17" s="36">
        <f t="shared" si="1"/>
        <v>0</v>
      </c>
      <c r="U17" s="554">
        <f>SUM(T17:T24)</f>
        <v>0</v>
      </c>
      <c r="V17" s="554">
        <f>SUM(T17:T36)</f>
        <v>0</v>
      </c>
      <c r="W17" s="36">
        <f t="shared" si="2"/>
        <v>0</v>
      </c>
      <c r="X17" s="554">
        <f>SUM(W17:W24)</f>
        <v>0</v>
      </c>
      <c r="Y17" s="554">
        <f>SUM(W17:W36)</f>
        <v>238276748</v>
      </c>
      <c r="Z17" s="36">
        <f t="shared" si="3"/>
        <v>20000000</v>
      </c>
      <c r="AA17" s="554">
        <f>SUM(Z17:Z24)</f>
        <v>170000000</v>
      </c>
      <c r="AB17" s="554">
        <f>SUM(Z17:Z36)</f>
        <v>565000000</v>
      </c>
      <c r="AC17" s="36">
        <f t="shared" si="4"/>
        <v>0</v>
      </c>
      <c r="AD17" s="554">
        <f>SUM(AC17:AC24)</f>
        <v>0</v>
      </c>
      <c r="AE17" s="550">
        <f>SUM(AC17:AC36)</f>
        <v>0</v>
      </c>
    </row>
    <row r="18" spans="2:31" ht="27" customHeight="1" x14ac:dyDescent="0.25">
      <c r="B18" s="536"/>
      <c r="C18" s="548"/>
      <c r="D18" s="549"/>
      <c r="E18" s="603"/>
      <c r="F18" s="322" t="s">
        <v>1111</v>
      </c>
      <c r="G18" s="604"/>
      <c r="H18" s="603"/>
      <c r="I18" s="321">
        <v>22</v>
      </c>
      <c r="J18" s="321">
        <v>3</v>
      </c>
      <c r="K18" s="321">
        <v>11</v>
      </c>
      <c r="L18" s="321">
        <v>36</v>
      </c>
      <c r="M18" s="321">
        <v>21</v>
      </c>
      <c r="N18" s="321">
        <v>119</v>
      </c>
      <c r="O18" s="321">
        <v>4</v>
      </c>
      <c r="P18" s="2">
        <v>50000000</v>
      </c>
      <c r="Q18" s="542"/>
      <c r="R18" s="542"/>
      <c r="S18" s="542"/>
      <c r="T18" s="2">
        <f t="shared" si="1"/>
        <v>0</v>
      </c>
      <c r="U18" s="542"/>
      <c r="V18" s="542"/>
      <c r="W18" s="2">
        <f t="shared" si="2"/>
        <v>0</v>
      </c>
      <c r="X18" s="542"/>
      <c r="Y18" s="542"/>
      <c r="Z18" s="2">
        <f t="shared" si="3"/>
        <v>50000000</v>
      </c>
      <c r="AA18" s="542"/>
      <c r="AB18" s="542"/>
      <c r="AC18" s="2">
        <f t="shared" si="4"/>
        <v>0</v>
      </c>
      <c r="AD18" s="542"/>
      <c r="AE18" s="552"/>
    </row>
    <row r="19" spans="2:31" ht="27" customHeight="1" x14ac:dyDescent="0.25">
      <c r="B19" s="536"/>
      <c r="C19" s="548"/>
      <c r="D19" s="549"/>
      <c r="E19" s="603"/>
      <c r="F19" s="322" t="s">
        <v>1112</v>
      </c>
      <c r="G19" s="604"/>
      <c r="H19" s="603"/>
      <c r="I19" s="321">
        <v>22</v>
      </c>
      <c r="J19" s="321">
        <v>3</v>
      </c>
      <c r="K19" s="321">
        <v>11</v>
      </c>
      <c r="L19" s="321">
        <v>36</v>
      </c>
      <c r="M19" s="321">
        <v>21</v>
      </c>
      <c r="N19" s="321">
        <v>119</v>
      </c>
      <c r="O19" s="321">
        <v>4</v>
      </c>
      <c r="P19" s="2">
        <v>2500000</v>
      </c>
      <c r="Q19" s="542"/>
      <c r="R19" s="542"/>
      <c r="S19" s="542"/>
      <c r="T19" s="2">
        <f t="shared" si="1"/>
        <v>0</v>
      </c>
      <c r="U19" s="542"/>
      <c r="V19" s="542"/>
      <c r="W19" s="2">
        <f t="shared" si="2"/>
        <v>0</v>
      </c>
      <c r="X19" s="542"/>
      <c r="Y19" s="542"/>
      <c r="Z19" s="2">
        <f t="shared" si="3"/>
        <v>2500000</v>
      </c>
      <c r="AA19" s="542"/>
      <c r="AB19" s="542"/>
      <c r="AC19" s="2">
        <f t="shared" si="4"/>
        <v>0</v>
      </c>
      <c r="AD19" s="542"/>
      <c r="AE19" s="552"/>
    </row>
    <row r="20" spans="2:31" ht="37.5" customHeight="1" x14ac:dyDescent="0.25">
      <c r="B20" s="536"/>
      <c r="C20" s="548"/>
      <c r="D20" s="549"/>
      <c r="E20" s="603"/>
      <c r="F20" s="322" t="s">
        <v>1108</v>
      </c>
      <c r="G20" s="604" t="s">
        <v>1113</v>
      </c>
      <c r="H20" s="603" t="s">
        <v>1114</v>
      </c>
      <c r="I20" s="321">
        <v>22</v>
      </c>
      <c r="J20" s="321">
        <v>3</v>
      </c>
      <c r="K20" s="321">
        <v>11</v>
      </c>
      <c r="L20" s="321">
        <v>36</v>
      </c>
      <c r="M20" s="321">
        <v>21</v>
      </c>
      <c r="N20" s="321">
        <v>119</v>
      </c>
      <c r="O20" s="321">
        <v>3</v>
      </c>
      <c r="P20" s="2">
        <v>20000000</v>
      </c>
      <c r="Q20" s="542"/>
      <c r="R20" s="542"/>
      <c r="S20" s="542"/>
      <c r="T20" s="2">
        <f t="shared" si="1"/>
        <v>0</v>
      </c>
      <c r="U20" s="542"/>
      <c r="V20" s="542"/>
      <c r="W20" s="2">
        <f t="shared" si="2"/>
        <v>0</v>
      </c>
      <c r="X20" s="542"/>
      <c r="Y20" s="542"/>
      <c r="Z20" s="2">
        <f t="shared" si="3"/>
        <v>20000000</v>
      </c>
      <c r="AA20" s="542"/>
      <c r="AB20" s="542"/>
      <c r="AC20" s="2">
        <f t="shared" si="4"/>
        <v>0</v>
      </c>
      <c r="AD20" s="542"/>
      <c r="AE20" s="552"/>
    </row>
    <row r="21" spans="2:31" ht="29.25" customHeight="1" x14ac:dyDescent="0.25">
      <c r="B21" s="536"/>
      <c r="C21" s="548"/>
      <c r="D21" s="549"/>
      <c r="E21" s="603"/>
      <c r="F21" s="322" t="s">
        <v>1111</v>
      </c>
      <c r="G21" s="604"/>
      <c r="H21" s="603"/>
      <c r="I21" s="321">
        <v>22</v>
      </c>
      <c r="J21" s="321">
        <v>3</v>
      </c>
      <c r="K21" s="321">
        <v>11</v>
      </c>
      <c r="L21" s="321">
        <v>36</v>
      </c>
      <c r="M21" s="321">
        <v>21</v>
      </c>
      <c r="N21" s="321">
        <v>119</v>
      </c>
      <c r="O21" s="321">
        <v>4</v>
      </c>
      <c r="P21" s="2">
        <v>50000000</v>
      </c>
      <c r="Q21" s="542"/>
      <c r="R21" s="542"/>
      <c r="S21" s="542"/>
      <c r="T21" s="2">
        <f t="shared" si="1"/>
        <v>0</v>
      </c>
      <c r="U21" s="542"/>
      <c r="V21" s="542"/>
      <c r="W21" s="2">
        <f t="shared" si="2"/>
        <v>0</v>
      </c>
      <c r="X21" s="542"/>
      <c r="Y21" s="542"/>
      <c r="Z21" s="2">
        <f t="shared" si="3"/>
        <v>50000000</v>
      </c>
      <c r="AA21" s="542"/>
      <c r="AB21" s="542"/>
      <c r="AC21" s="2">
        <f t="shared" si="4"/>
        <v>0</v>
      </c>
      <c r="AD21" s="542"/>
      <c r="AE21" s="552"/>
    </row>
    <row r="22" spans="2:31" ht="27" customHeight="1" x14ac:dyDescent="0.25">
      <c r="B22" s="536"/>
      <c r="C22" s="548"/>
      <c r="D22" s="549"/>
      <c r="E22" s="603"/>
      <c r="F22" s="322" t="s">
        <v>1112</v>
      </c>
      <c r="G22" s="604"/>
      <c r="H22" s="603"/>
      <c r="I22" s="321">
        <v>22</v>
      </c>
      <c r="J22" s="321">
        <v>3</v>
      </c>
      <c r="K22" s="321">
        <v>11</v>
      </c>
      <c r="L22" s="321">
        <v>36</v>
      </c>
      <c r="M22" s="321">
        <v>21</v>
      </c>
      <c r="N22" s="321">
        <v>119</v>
      </c>
      <c r="O22" s="321">
        <v>4</v>
      </c>
      <c r="P22" s="2">
        <v>2500000</v>
      </c>
      <c r="Q22" s="542"/>
      <c r="R22" s="542"/>
      <c r="S22" s="542"/>
      <c r="T22" s="2">
        <f t="shared" si="1"/>
        <v>0</v>
      </c>
      <c r="U22" s="542"/>
      <c r="V22" s="542"/>
      <c r="W22" s="2">
        <f t="shared" si="2"/>
        <v>0</v>
      </c>
      <c r="X22" s="542"/>
      <c r="Y22" s="542"/>
      <c r="Z22" s="2">
        <f t="shared" si="3"/>
        <v>2500000</v>
      </c>
      <c r="AA22" s="542"/>
      <c r="AB22" s="542"/>
      <c r="AC22" s="2">
        <f t="shared" si="4"/>
        <v>0</v>
      </c>
      <c r="AD22" s="542"/>
      <c r="AE22" s="552"/>
    </row>
    <row r="23" spans="2:31" ht="27" customHeight="1" x14ac:dyDescent="0.25">
      <c r="B23" s="536"/>
      <c r="C23" s="548"/>
      <c r="D23" s="549"/>
      <c r="E23" s="603"/>
      <c r="F23" s="322" t="s">
        <v>1115</v>
      </c>
      <c r="G23" s="604"/>
      <c r="H23" s="603"/>
      <c r="I23" s="321">
        <v>22</v>
      </c>
      <c r="J23" s="321">
        <v>3</v>
      </c>
      <c r="K23" s="321">
        <v>11</v>
      </c>
      <c r="L23" s="321">
        <v>36</v>
      </c>
      <c r="M23" s="321">
        <v>21</v>
      </c>
      <c r="N23" s="321">
        <v>119</v>
      </c>
      <c r="O23" s="321">
        <v>3</v>
      </c>
      <c r="P23" s="2">
        <v>15000000</v>
      </c>
      <c r="Q23" s="542"/>
      <c r="R23" s="542"/>
      <c r="S23" s="542"/>
      <c r="T23" s="2">
        <f t="shared" si="1"/>
        <v>0</v>
      </c>
      <c r="U23" s="542"/>
      <c r="V23" s="542"/>
      <c r="W23" s="2">
        <f t="shared" si="2"/>
        <v>0</v>
      </c>
      <c r="X23" s="542"/>
      <c r="Y23" s="542"/>
      <c r="Z23" s="2">
        <f t="shared" si="3"/>
        <v>15000000</v>
      </c>
      <c r="AA23" s="542"/>
      <c r="AB23" s="542"/>
      <c r="AC23" s="2">
        <f t="shared" si="4"/>
        <v>0</v>
      </c>
      <c r="AD23" s="542"/>
      <c r="AE23" s="552"/>
    </row>
    <row r="24" spans="2:31" ht="30.75" customHeight="1" x14ac:dyDescent="0.25">
      <c r="B24" s="536"/>
      <c r="C24" s="548"/>
      <c r="D24" s="549"/>
      <c r="E24" s="603"/>
      <c r="F24" s="322" t="s">
        <v>1116</v>
      </c>
      <c r="G24" s="604"/>
      <c r="H24" s="603"/>
      <c r="I24" s="321">
        <v>22</v>
      </c>
      <c r="J24" s="321">
        <v>3</v>
      </c>
      <c r="K24" s="321">
        <v>11</v>
      </c>
      <c r="L24" s="321">
        <v>36</v>
      </c>
      <c r="M24" s="321">
        <v>21</v>
      </c>
      <c r="N24" s="321">
        <v>119</v>
      </c>
      <c r="O24" s="321">
        <v>4</v>
      </c>
      <c r="P24" s="2">
        <v>10000000</v>
      </c>
      <c r="Q24" s="542"/>
      <c r="R24" s="542"/>
      <c r="S24" s="542"/>
      <c r="T24" s="2">
        <f t="shared" si="1"/>
        <v>0</v>
      </c>
      <c r="U24" s="542"/>
      <c r="V24" s="542"/>
      <c r="W24" s="2">
        <f t="shared" si="2"/>
        <v>0</v>
      </c>
      <c r="X24" s="542"/>
      <c r="Y24" s="542"/>
      <c r="Z24" s="2">
        <f t="shared" si="3"/>
        <v>10000000</v>
      </c>
      <c r="AA24" s="542"/>
      <c r="AB24" s="542"/>
      <c r="AC24" s="2">
        <f t="shared" si="4"/>
        <v>0</v>
      </c>
      <c r="AD24" s="542"/>
      <c r="AE24" s="552"/>
    </row>
    <row r="25" spans="2:31" ht="48" customHeight="1" x14ac:dyDescent="0.25">
      <c r="B25" s="536"/>
      <c r="C25" s="548" t="s">
        <v>1117</v>
      </c>
      <c r="D25" s="549">
        <v>2012170010117</v>
      </c>
      <c r="E25" s="565" t="s">
        <v>1118</v>
      </c>
      <c r="F25" s="299" t="s">
        <v>1119</v>
      </c>
      <c r="G25" s="549" t="s">
        <v>1120</v>
      </c>
      <c r="H25" s="565" t="s">
        <v>1121</v>
      </c>
      <c r="I25" s="293">
        <v>22</v>
      </c>
      <c r="J25" s="293">
        <v>3</v>
      </c>
      <c r="K25" s="293">
        <v>11</v>
      </c>
      <c r="L25" s="293">
        <v>36</v>
      </c>
      <c r="M25" s="293">
        <v>22</v>
      </c>
      <c r="N25" s="293">
        <v>117</v>
      </c>
      <c r="O25" s="293">
        <v>4</v>
      </c>
      <c r="P25" s="2">
        <v>20000000</v>
      </c>
      <c r="Q25" s="542">
        <f>SUM(P25:P26)</f>
        <v>82648748</v>
      </c>
      <c r="R25" s="542">
        <f>SUM(Q25:Q28)</f>
        <v>322648748</v>
      </c>
      <c r="S25" s="542"/>
      <c r="T25" s="2">
        <f t="shared" si="1"/>
        <v>0</v>
      </c>
      <c r="U25" s="542">
        <f>SUM(T25:T28)</f>
        <v>0</v>
      </c>
      <c r="V25" s="542"/>
      <c r="W25" s="2">
        <f t="shared" si="2"/>
        <v>0</v>
      </c>
      <c r="X25" s="542">
        <f>SUM(W25:W28)</f>
        <v>62648748</v>
      </c>
      <c r="Y25" s="542"/>
      <c r="Z25" s="2">
        <f t="shared" si="3"/>
        <v>20000000</v>
      </c>
      <c r="AA25" s="542">
        <f>SUM(Z25:Z28)</f>
        <v>260000000</v>
      </c>
      <c r="AB25" s="542"/>
      <c r="AC25" s="2">
        <f t="shared" si="4"/>
        <v>0</v>
      </c>
      <c r="AD25" s="542">
        <f>SUM(AC25:AC28)</f>
        <v>0</v>
      </c>
      <c r="AE25" s="552"/>
    </row>
    <row r="26" spans="2:31" ht="48" customHeight="1" x14ac:dyDescent="0.25">
      <c r="B26" s="536"/>
      <c r="C26" s="548"/>
      <c r="D26" s="549"/>
      <c r="E26" s="565"/>
      <c r="F26" s="299" t="s">
        <v>1122</v>
      </c>
      <c r="G26" s="549"/>
      <c r="H26" s="565"/>
      <c r="I26" s="293">
        <v>22</v>
      </c>
      <c r="J26" s="293">
        <v>3</v>
      </c>
      <c r="K26" s="293">
        <v>22</v>
      </c>
      <c r="L26" s="293">
        <v>36</v>
      </c>
      <c r="M26" s="293">
        <v>22</v>
      </c>
      <c r="N26" s="293">
        <v>117</v>
      </c>
      <c r="O26" s="293">
        <v>4</v>
      </c>
      <c r="P26" s="2">
        <v>62648748</v>
      </c>
      <c r="Q26" s="542"/>
      <c r="R26" s="542"/>
      <c r="S26" s="542"/>
      <c r="T26" s="2">
        <f t="shared" si="1"/>
        <v>0</v>
      </c>
      <c r="U26" s="542"/>
      <c r="V26" s="542"/>
      <c r="W26" s="2">
        <f t="shared" si="2"/>
        <v>62648748</v>
      </c>
      <c r="X26" s="542"/>
      <c r="Y26" s="542"/>
      <c r="Z26" s="2">
        <f t="shared" si="3"/>
        <v>0</v>
      </c>
      <c r="AA26" s="542"/>
      <c r="AB26" s="542"/>
      <c r="AC26" s="2">
        <f t="shared" si="4"/>
        <v>0</v>
      </c>
      <c r="AD26" s="542"/>
      <c r="AE26" s="552"/>
    </row>
    <row r="27" spans="2:31" ht="39" customHeight="1" x14ac:dyDescent="0.25">
      <c r="B27" s="536"/>
      <c r="C27" s="548"/>
      <c r="D27" s="549">
        <v>2012170010121</v>
      </c>
      <c r="E27" s="603" t="s">
        <v>1123</v>
      </c>
      <c r="F27" s="299" t="s">
        <v>1124</v>
      </c>
      <c r="G27" s="604" t="s">
        <v>1125</v>
      </c>
      <c r="H27" s="603" t="s">
        <v>1126</v>
      </c>
      <c r="I27" s="293">
        <v>22</v>
      </c>
      <c r="J27" s="293">
        <v>3</v>
      </c>
      <c r="K27" s="293">
        <v>11</v>
      </c>
      <c r="L27" s="293">
        <v>36</v>
      </c>
      <c r="M27" s="293">
        <v>22</v>
      </c>
      <c r="N27" s="293">
        <v>121</v>
      </c>
      <c r="O27" s="293">
        <v>4</v>
      </c>
      <c r="P27" s="2">
        <v>160000000</v>
      </c>
      <c r="Q27" s="542">
        <f>SUM(P27:P28)</f>
        <v>240000000</v>
      </c>
      <c r="R27" s="542"/>
      <c r="S27" s="542"/>
      <c r="T27" s="2">
        <f t="shared" si="1"/>
        <v>0</v>
      </c>
      <c r="U27" s="542"/>
      <c r="V27" s="542"/>
      <c r="W27" s="2">
        <f t="shared" si="2"/>
        <v>0</v>
      </c>
      <c r="X27" s="542"/>
      <c r="Y27" s="542"/>
      <c r="Z27" s="2">
        <f t="shared" si="3"/>
        <v>160000000</v>
      </c>
      <c r="AA27" s="542"/>
      <c r="AB27" s="542"/>
      <c r="AC27" s="2">
        <f t="shared" si="4"/>
        <v>0</v>
      </c>
      <c r="AD27" s="542"/>
      <c r="AE27" s="552"/>
    </row>
    <row r="28" spans="2:31" ht="39" customHeight="1" x14ac:dyDescent="0.25">
      <c r="B28" s="536"/>
      <c r="C28" s="548"/>
      <c r="D28" s="549"/>
      <c r="E28" s="603"/>
      <c r="F28" s="299" t="s">
        <v>1127</v>
      </c>
      <c r="G28" s="604"/>
      <c r="H28" s="603"/>
      <c r="I28" s="293">
        <v>22</v>
      </c>
      <c r="J28" s="293">
        <v>3</v>
      </c>
      <c r="K28" s="293">
        <v>11</v>
      </c>
      <c r="L28" s="293">
        <v>36</v>
      </c>
      <c r="M28" s="293">
        <v>22</v>
      </c>
      <c r="N28" s="293">
        <v>121</v>
      </c>
      <c r="O28" s="293">
        <v>5</v>
      </c>
      <c r="P28" s="2">
        <v>80000000</v>
      </c>
      <c r="Q28" s="542"/>
      <c r="R28" s="542"/>
      <c r="S28" s="542"/>
      <c r="T28" s="2">
        <f t="shared" si="1"/>
        <v>0</v>
      </c>
      <c r="U28" s="542"/>
      <c r="V28" s="542"/>
      <c r="W28" s="2">
        <f t="shared" si="2"/>
        <v>0</v>
      </c>
      <c r="X28" s="542"/>
      <c r="Y28" s="542"/>
      <c r="Z28" s="2">
        <f t="shared" si="3"/>
        <v>80000000</v>
      </c>
      <c r="AA28" s="542"/>
      <c r="AB28" s="542"/>
      <c r="AC28" s="2">
        <f t="shared" si="4"/>
        <v>0</v>
      </c>
      <c r="AD28" s="542"/>
      <c r="AE28" s="552"/>
    </row>
    <row r="29" spans="2:31" ht="69.75" customHeight="1" x14ac:dyDescent="0.25">
      <c r="B29" s="536"/>
      <c r="C29" s="292" t="s">
        <v>1128</v>
      </c>
      <c r="D29" s="1">
        <v>2012170010128</v>
      </c>
      <c r="E29" s="168" t="s">
        <v>1129</v>
      </c>
      <c r="F29" s="168" t="s">
        <v>1130</v>
      </c>
      <c r="G29" s="169" t="s">
        <v>1131</v>
      </c>
      <c r="H29" s="168" t="s">
        <v>1132</v>
      </c>
      <c r="I29" s="169">
        <v>22</v>
      </c>
      <c r="J29" s="169">
        <v>3</v>
      </c>
      <c r="K29" s="169">
        <v>11</v>
      </c>
      <c r="L29" s="169">
        <v>36</v>
      </c>
      <c r="M29" s="169">
        <v>23</v>
      </c>
      <c r="N29" s="169">
        <v>128</v>
      </c>
      <c r="O29" s="169">
        <v>4</v>
      </c>
      <c r="P29" s="2">
        <v>35000000</v>
      </c>
      <c r="Q29" s="301">
        <f>P29</f>
        <v>35000000</v>
      </c>
      <c r="R29" s="301">
        <f>Q29</f>
        <v>35000000</v>
      </c>
      <c r="S29" s="542"/>
      <c r="T29" s="2">
        <f t="shared" si="1"/>
        <v>0</v>
      </c>
      <c r="U29" s="301">
        <f>T29</f>
        <v>0</v>
      </c>
      <c r="V29" s="542"/>
      <c r="W29" s="2">
        <f t="shared" si="2"/>
        <v>0</v>
      </c>
      <c r="X29" s="301">
        <f>W29</f>
        <v>0</v>
      </c>
      <c r="Y29" s="542"/>
      <c r="Z29" s="2">
        <f t="shared" si="3"/>
        <v>35000000</v>
      </c>
      <c r="AA29" s="301">
        <f>Z29</f>
        <v>35000000</v>
      </c>
      <c r="AB29" s="542"/>
      <c r="AC29" s="2">
        <f t="shared" si="4"/>
        <v>0</v>
      </c>
      <c r="AD29" s="301">
        <f>AC29</f>
        <v>0</v>
      </c>
      <c r="AE29" s="552"/>
    </row>
    <row r="30" spans="2:31" ht="29.25" customHeight="1" x14ac:dyDescent="0.25">
      <c r="B30" s="536"/>
      <c r="C30" s="548" t="s">
        <v>1133</v>
      </c>
      <c r="D30" s="549">
        <v>2012170010122</v>
      </c>
      <c r="E30" s="603" t="s">
        <v>1134</v>
      </c>
      <c r="F30" s="322" t="s">
        <v>1111</v>
      </c>
      <c r="G30" s="604" t="s">
        <v>1135</v>
      </c>
      <c r="H30" s="603" t="s">
        <v>1136</v>
      </c>
      <c r="I30" s="321">
        <v>22</v>
      </c>
      <c r="J30" s="321">
        <v>3</v>
      </c>
      <c r="K30" s="321">
        <v>11</v>
      </c>
      <c r="L30" s="321">
        <v>36</v>
      </c>
      <c r="M30" s="321">
        <v>24</v>
      </c>
      <c r="N30" s="321">
        <v>122</v>
      </c>
      <c r="O30" s="321">
        <v>4</v>
      </c>
      <c r="P30" s="2">
        <v>42500000</v>
      </c>
      <c r="Q30" s="542">
        <f>SUM(P30:P35)</f>
        <v>275628000</v>
      </c>
      <c r="R30" s="572">
        <f>Q30:Q36</f>
        <v>275628000</v>
      </c>
      <c r="S30" s="542"/>
      <c r="T30" s="2">
        <f t="shared" si="1"/>
        <v>0</v>
      </c>
      <c r="U30" s="572">
        <f>SUM(T30:T36)</f>
        <v>0</v>
      </c>
      <c r="V30" s="542"/>
      <c r="W30" s="2">
        <f t="shared" si="2"/>
        <v>0</v>
      </c>
      <c r="X30" s="572">
        <f>SUM(W30:W36)</f>
        <v>175628000</v>
      </c>
      <c r="Y30" s="542"/>
      <c r="Z30" s="2">
        <f t="shared" si="3"/>
        <v>42500000</v>
      </c>
      <c r="AA30" s="572">
        <f>SUM(Z30:Z36)</f>
        <v>100000000</v>
      </c>
      <c r="AB30" s="542"/>
      <c r="AC30" s="2">
        <f t="shared" si="4"/>
        <v>0</v>
      </c>
      <c r="AD30" s="572">
        <f>SUM(AC30:AC36)</f>
        <v>0</v>
      </c>
      <c r="AE30" s="552"/>
    </row>
    <row r="31" spans="2:31" ht="34.5" customHeight="1" x14ac:dyDescent="0.25">
      <c r="B31" s="536"/>
      <c r="C31" s="548"/>
      <c r="D31" s="549"/>
      <c r="E31" s="603"/>
      <c r="F31" s="322" t="s">
        <v>1137</v>
      </c>
      <c r="G31" s="604"/>
      <c r="H31" s="603"/>
      <c r="I31" s="321">
        <v>22</v>
      </c>
      <c r="J31" s="321">
        <v>3</v>
      </c>
      <c r="K31" s="321">
        <v>11</v>
      </c>
      <c r="L31" s="321">
        <v>36</v>
      </c>
      <c r="M31" s="321">
        <v>24</v>
      </c>
      <c r="N31" s="321">
        <v>122</v>
      </c>
      <c r="O31" s="321">
        <v>4</v>
      </c>
      <c r="P31" s="2">
        <v>7500000</v>
      </c>
      <c r="Q31" s="542"/>
      <c r="R31" s="573"/>
      <c r="S31" s="542"/>
      <c r="T31" s="2">
        <f t="shared" si="1"/>
        <v>0</v>
      </c>
      <c r="U31" s="573"/>
      <c r="V31" s="542"/>
      <c r="W31" s="2">
        <f t="shared" si="2"/>
        <v>0</v>
      </c>
      <c r="X31" s="573"/>
      <c r="Y31" s="542"/>
      <c r="Z31" s="2">
        <f t="shared" si="3"/>
        <v>7500000</v>
      </c>
      <c r="AA31" s="573"/>
      <c r="AB31" s="542"/>
      <c r="AC31" s="2">
        <f t="shared" si="4"/>
        <v>0</v>
      </c>
      <c r="AD31" s="573"/>
      <c r="AE31" s="552"/>
    </row>
    <row r="32" spans="2:31" ht="34.5" customHeight="1" x14ac:dyDescent="0.25">
      <c r="B32" s="536"/>
      <c r="C32" s="548"/>
      <c r="D32" s="549"/>
      <c r="E32" s="603"/>
      <c r="F32" s="322" t="s">
        <v>1138</v>
      </c>
      <c r="G32" s="604"/>
      <c r="H32" s="603"/>
      <c r="I32" s="321">
        <v>22</v>
      </c>
      <c r="J32" s="321">
        <v>3</v>
      </c>
      <c r="K32" s="321">
        <v>22</v>
      </c>
      <c r="L32" s="321">
        <v>36</v>
      </c>
      <c r="M32" s="321">
        <v>24</v>
      </c>
      <c r="N32" s="321">
        <v>122</v>
      </c>
      <c r="O32" s="321">
        <v>4</v>
      </c>
      <c r="P32" s="2">
        <v>165628000</v>
      </c>
      <c r="Q32" s="542"/>
      <c r="R32" s="573"/>
      <c r="S32" s="542"/>
      <c r="T32" s="2">
        <f t="shared" si="1"/>
        <v>0</v>
      </c>
      <c r="U32" s="573"/>
      <c r="V32" s="542"/>
      <c r="W32" s="2">
        <f t="shared" si="2"/>
        <v>165628000</v>
      </c>
      <c r="X32" s="573"/>
      <c r="Y32" s="542"/>
      <c r="Z32" s="2">
        <f t="shared" si="3"/>
        <v>0</v>
      </c>
      <c r="AA32" s="573"/>
      <c r="AB32" s="542"/>
      <c r="AC32" s="2">
        <f t="shared" si="4"/>
        <v>0</v>
      </c>
      <c r="AD32" s="573"/>
      <c r="AE32" s="552"/>
    </row>
    <row r="33" spans="2:31" ht="32.25" customHeight="1" x14ac:dyDescent="0.25">
      <c r="B33" s="536"/>
      <c r="C33" s="548"/>
      <c r="D33" s="549"/>
      <c r="E33" s="603"/>
      <c r="F33" s="322" t="s">
        <v>1111</v>
      </c>
      <c r="G33" s="604" t="s">
        <v>1139</v>
      </c>
      <c r="H33" s="603" t="s">
        <v>1140</v>
      </c>
      <c r="I33" s="321">
        <v>22</v>
      </c>
      <c r="J33" s="321">
        <v>3</v>
      </c>
      <c r="K33" s="321">
        <v>11</v>
      </c>
      <c r="L33" s="321">
        <v>36</v>
      </c>
      <c r="M33" s="321">
        <v>24</v>
      </c>
      <c r="N33" s="321">
        <v>122</v>
      </c>
      <c r="O33" s="321">
        <v>4</v>
      </c>
      <c r="P33" s="2">
        <v>42500000</v>
      </c>
      <c r="Q33" s="542"/>
      <c r="R33" s="573"/>
      <c r="S33" s="542"/>
      <c r="T33" s="2">
        <f t="shared" si="1"/>
        <v>0</v>
      </c>
      <c r="U33" s="573"/>
      <c r="V33" s="542"/>
      <c r="W33" s="2">
        <f t="shared" si="2"/>
        <v>0</v>
      </c>
      <c r="X33" s="573"/>
      <c r="Y33" s="542"/>
      <c r="Z33" s="2">
        <f t="shared" si="3"/>
        <v>42500000</v>
      </c>
      <c r="AA33" s="573"/>
      <c r="AB33" s="542"/>
      <c r="AC33" s="2">
        <f t="shared" si="4"/>
        <v>0</v>
      </c>
      <c r="AD33" s="573"/>
      <c r="AE33" s="552"/>
    </row>
    <row r="34" spans="2:31" ht="32.25" customHeight="1" x14ac:dyDescent="0.25">
      <c r="B34" s="536"/>
      <c r="C34" s="548"/>
      <c r="D34" s="549"/>
      <c r="E34" s="603"/>
      <c r="F34" s="322" t="s">
        <v>1137</v>
      </c>
      <c r="G34" s="604"/>
      <c r="H34" s="603"/>
      <c r="I34" s="321">
        <v>22</v>
      </c>
      <c r="J34" s="321">
        <v>3</v>
      </c>
      <c r="K34" s="321">
        <v>11</v>
      </c>
      <c r="L34" s="321">
        <v>36</v>
      </c>
      <c r="M34" s="321">
        <v>24</v>
      </c>
      <c r="N34" s="321">
        <v>122</v>
      </c>
      <c r="O34" s="321">
        <v>4</v>
      </c>
      <c r="P34" s="2">
        <v>7500000</v>
      </c>
      <c r="Q34" s="542"/>
      <c r="R34" s="573"/>
      <c r="S34" s="542"/>
      <c r="T34" s="2">
        <f t="shared" si="1"/>
        <v>0</v>
      </c>
      <c r="U34" s="573"/>
      <c r="V34" s="542"/>
      <c r="W34" s="2">
        <f t="shared" si="2"/>
        <v>0</v>
      </c>
      <c r="X34" s="573"/>
      <c r="Y34" s="542"/>
      <c r="Z34" s="2">
        <f t="shared" si="3"/>
        <v>7500000</v>
      </c>
      <c r="AA34" s="573"/>
      <c r="AB34" s="542"/>
      <c r="AC34" s="2">
        <f t="shared" si="4"/>
        <v>0</v>
      </c>
      <c r="AD34" s="573"/>
      <c r="AE34" s="552"/>
    </row>
    <row r="35" spans="2:31" ht="32.25" customHeight="1" x14ac:dyDescent="0.25">
      <c r="B35" s="536"/>
      <c r="C35" s="548"/>
      <c r="D35" s="549"/>
      <c r="E35" s="603"/>
      <c r="F35" s="322" t="s">
        <v>1138</v>
      </c>
      <c r="G35" s="604"/>
      <c r="H35" s="603"/>
      <c r="I35" s="321">
        <v>22</v>
      </c>
      <c r="J35" s="321">
        <v>3</v>
      </c>
      <c r="K35" s="321">
        <v>82</v>
      </c>
      <c r="L35" s="321">
        <v>36</v>
      </c>
      <c r="M35" s="321">
        <v>24</v>
      </c>
      <c r="N35" s="321">
        <v>122</v>
      </c>
      <c r="O35" s="321">
        <v>4</v>
      </c>
      <c r="P35" s="2">
        <v>10000000</v>
      </c>
      <c r="Q35" s="542"/>
      <c r="R35" s="573"/>
      <c r="S35" s="542"/>
      <c r="T35" s="2">
        <f t="shared" si="1"/>
        <v>0</v>
      </c>
      <c r="U35" s="573"/>
      <c r="V35" s="542"/>
      <c r="W35" s="2">
        <f t="shared" si="2"/>
        <v>10000000</v>
      </c>
      <c r="X35" s="573"/>
      <c r="Y35" s="542"/>
      <c r="Z35" s="2">
        <f t="shared" si="3"/>
        <v>0</v>
      </c>
      <c r="AA35" s="573"/>
      <c r="AB35" s="542"/>
      <c r="AC35" s="2">
        <f t="shared" si="4"/>
        <v>0</v>
      </c>
      <c r="AD35" s="573"/>
      <c r="AE35" s="552"/>
    </row>
    <row r="36" spans="2:31" ht="60.75" customHeight="1" thickBot="1" x14ac:dyDescent="0.3">
      <c r="B36" s="537"/>
      <c r="C36" s="562"/>
      <c r="D36" s="298">
        <v>2012170010125</v>
      </c>
      <c r="E36" s="38" t="s">
        <v>1141</v>
      </c>
      <c r="F36" s="300" t="s">
        <v>1095</v>
      </c>
      <c r="G36" s="564" t="s">
        <v>1092</v>
      </c>
      <c r="H36" s="564"/>
      <c r="I36" s="38"/>
      <c r="J36" s="38"/>
      <c r="K36" s="38"/>
      <c r="L36" s="38"/>
      <c r="M36" s="38"/>
      <c r="N36" s="38"/>
      <c r="O36" s="38"/>
      <c r="P36" s="37">
        <v>0</v>
      </c>
      <c r="Q36" s="302">
        <f>P36</f>
        <v>0</v>
      </c>
      <c r="R36" s="585"/>
      <c r="S36" s="543"/>
      <c r="T36" s="37">
        <f t="shared" si="1"/>
        <v>0</v>
      </c>
      <c r="U36" s="585"/>
      <c r="V36" s="543"/>
      <c r="W36" s="37">
        <f t="shared" si="2"/>
        <v>0</v>
      </c>
      <c r="X36" s="585"/>
      <c r="Y36" s="543"/>
      <c r="Z36" s="37">
        <f t="shared" si="3"/>
        <v>0</v>
      </c>
      <c r="AA36" s="585"/>
      <c r="AB36" s="543"/>
      <c r="AC36" s="37">
        <f t="shared" si="4"/>
        <v>0</v>
      </c>
      <c r="AD36" s="585"/>
      <c r="AE36" s="553"/>
    </row>
    <row r="37" spans="2:31" ht="34.5" customHeight="1" thickBot="1" x14ac:dyDescent="0.3">
      <c r="P37" s="166">
        <f>SUM(P10:P36)</f>
        <v>1173276748</v>
      </c>
      <c r="Q37" s="167">
        <f t="shared" ref="Q37:AE37" si="5">SUM(Q10:Q36)</f>
        <v>1173276748</v>
      </c>
      <c r="R37" s="93">
        <f t="shared" si="5"/>
        <v>1173276748</v>
      </c>
      <c r="S37" s="139">
        <f>SUM(S10:S36)</f>
        <v>1173276748</v>
      </c>
      <c r="T37" s="104">
        <f t="shared" si="5"/>
        <v>0</v>
      </c>
      <c r="U37" s="104">
        <f t="shared" si="5"/>
        <v>0</v>
      </c>
      <c r="V37" s="22">
        <f t="shared" si="5"/>
        <v>0</v>
      </c>
      <c r="W37" s="103">
        <f t="shared" si="5"/>
        <v>238276748</v>
      </c>
      <c r="X37" s="103">
        <f t="shared" si="5"/>
        <v>238276748</v>
      </c>
      <c r="Y37" s="23">
        <f t="shared" si="5"/>
        <v>238276748</v>
      </c>
      <c r="Z37" s="103">
        <f t="shared" si="5"/>
        <v>935000000</v>
      </c>
      <c r="AA37" s="103">
        <f>SUM(AA10:AA36)</f>
        <v>935000000</v>
      </c>
      <c r="AB37" s="23">
        <f t="shared" si="5"/>
        <v>935000000</v>
      </c>
      <c r="AC37" s="103">
        <f t="shared" si="5"/>
        <v>0</v>
      </c>
      <c r="AD37" s="151">
        <f t="shared" si="5"/>
        <v>0</v>
      </c>
      <c r="AE37" s="24">
        <f t="shared" si="5"/>
        <v>0</v>
      </c>
    </row>
  </sheetData>
  <mergeCells count="75">
    <mergeCell ref="S10:S16"/>
    <mergeCell ref="B10:B16"/>
    <mergeCell ref="AB10:AB16"/>
    <mergeCell ref="U13:U16"/>
    <mergeCell ref="B17:B36"/>
    <mergeCell ref="C25:C28"/>
    <mergeCell ref="C17:C24"/>
    <mergeCell ref="E17:E24"/>
    <mergeCell ref="C30:C36"/>
    <mergeCell ref="G30:G32"/>
    <mergeCell ref="D17:D24"/>
    <mergeCell ref="G36:H36"/>
    <mergeCell ref="G27:G28"/>
    <mergeCell ref="D27:D28"/>
    <mergeCell ref="E27:E28"/>
    <mergeCell ref="H27:H28"/>
    <mergeCell ref="AE10:AE16"/>
    <mergeCell ref="AE17:AE36"/>
    <mergeCell ref="AB17:AB36"/>
    <mergeCell ref="Y17:Y36"/>
    <mergeCell ref="V17:V36"/>
    <mergeCell ref="AD13:AD16"/>
    <mergeCell ref="AD17:AD24"/>
    <mergeCell ref="AD25:AD28"/>
    <mergeCell ref="X25:X28"/>
    <mergeCell ref="AA13:AA16"/>
    <mergeCell ref="AA17:AA24"/>
    <mergeCell ref="AA25:AA28"/>
    <mergeCell ref="V10:V16"/>
    <mergeCell ref="X13:X16"/>
    <mergeCell ref="X17:X24"/>
    <mergeCell ref="Y10:Y16"/>
    <mergeCell ref="G10:H10"/>
    <mergeCell ref="G11:H11"/>
    <mergeCell ref="G20:G24"/>
    <mergeCell ref="H20:H24"/>
    <mergeCell ref="Q17:Q24"/>
    <mergeCell ref="Q13:Q16"/>
    <mergeCell ref="H13:H16"/>
    <mergeCell ref="G17:G19"/>
    <mergeCell ref="H17:H19"/>
    <mergeCell ref="R13:R16"/>
    <mergeCell ref="D13:D16"/>
    <mergeCell ref="D25:D26"/>
    <mergeCell ref="E25:E26"/>
    <mergeCell ref="H25:H26"/>
    <mergeCell ref="G25:G26"/>
    <mergeCell ref="E13:E16"/>
    <mergeCell ref="G13:G16"/>
    <mergeCell ref="R17:R24"/>
    <mergeCell ref="R25:R28"/>
    <mergeCell ref="Q27:Q28"/>
    <mergeCell ref="Q25:Q26"/>
    <mergeCell ref="G12:H12"/>
    <mergeCell ref="C13:C16"/>
    <mergeCell ref="H33:H35"/>
    <mergeCell ref="D30:D35"/>
    <mergeCell ref="E30:E35"/>
    <mergeCell ref="Q30:Q35"/>
    <mergeCell ref="G33:G35"/>
    <mergeCell ref="H30:H32"/>
    <mergeCell ref="B1:Q1"/>
    <mergeCell ref="B2:Q2"/>
    <mergeCell ref="B3:Q3"/>
    <mergeCell ref="C6:Q6"/>
    <mergeCell ref="C5:Q5"/>
    <mergeCell ref="B6:B7"/>
    <mergeCell ref="R30:R36"/>
    <mergeCell ref="U30:U36"/>
    <mergeCell ref="X30:X36"/>
    <mergeCell ref="AA30:AA36"/>
    <mergeCell ref="AD30:AD36"/>
    <mergeCell ref="S17:S36"/>
    <mergeCell ref="U17:U24"/>
    <mergeCell ref="U25:U28"/>
  </mergeCells>
  <pageMargins left="1.3779527559055118" right="0.11811023622047245" top="0.55118110236220474" bottom="0.55118110236220474" header="0.31496062992125984" footer="0.31496062992125984"/>
  <pageSetup paperSize="5" scale="42"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AE95"/>
  <sheetViews>
    <sheetView showGridLines="0" zoomScale="55" zoomScaleNormal="55" workbookViewId="0">
      <selection activeCell="H11" sqref="H11"/>
    </sheetView>
  </sheetViews>
  <sheetFormatPr baseColWidth="10" defaultColWidth="11.42578125" defaultRowHeight="15.75" x14ac:dyDescent="0.25"/>
  <cols>
    <col min="1" max="1" width="11.42578125" style="5"/>
    <col min="2" max="2" width="27" style="5" customWidth="1"/>
    <col min="3" max="3" width="39" style="5" customWidth="1"/>
    <col min="4" max="4" width="18.28515625" style="5" customWidth="1"/>
    <col min="5" max="5" width="71.85546875" style="5" customWidth="1"/>
    <col min="6" max="6" width="43.7109375" style="5" customWidth="1"/>
    <col min="7" max="7" width="17.140625" style="129" customWidth="1"/>
    <col min="8" max="8" width="37.28515625" style="5" customWidth="1"/>
    <col min="9" max="9" width="5.28515625" style="129" customWidth="1"/>
    <col min="10" max="15" width="5.85546875" style="129" customWidth="1"/>
    <col min="16" max="16" width="27.85546875" style="118" customWidth="1"/>
    <col min="17" max="17" width="24" style="5" customWidth="1"/>
    <col min="18" max="18" width="25.42578125" style="5" customWidth="1"/>
    <col min="19" max="19" width="25.85546875" style="5" customWidth="1"/>
    <col min="20" max="21" width="21.42578125" style="5" customWidth="1"/>
    <col min="22" max="22" width="23.28515625" style="5" customWidth="1"/>
    <col min="23" max="23" width="22.42578125" style="5" bestFit="1" customWidth="1"/>
    <col min="24" max="24" width="22.42578125" style="5" customWidth="1"/>
    <col min="25" max="25" width="24.5703125" style="5" bestFit="1" customWidth="1"/>
    <col min="26" max="26" width="22.42578125" style="5" bestFit="1" customWidth="1"/>
    <col min="27" max="27" width="22.42578125" style="5" customWidth="1"/>
    <col min="28" max="28" width="24.5703125" style="5" bestFit="1" customWidth="1"/>
    <col min="29" max="30" width="21" style="5" customWidth="1"/>
    <col min="31" max="31" width="21.140625" style="5"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1142</v>
      </c>
      <c r="D5" s="450"/>
      <c r="E5" s="450"/>
      <c r="F5" s="450"/>
      <c r="G5" s="450"/>
      <c r="H5" s="450"/>
      <c r="I5" s="450"/>
      <c r="J5" s="450"/>
    </row>
    <row r="6" spans="2:31" x14ac:dyDescent="0.25">
      <c r="B6" s="504" t="s">
        <v>1143</v>
      </c>
      <c r="C6" s="355" t="s">
        <v>1144</v>
      </c>
      <c r="D6" s="355"/>
      <c r="E6" s="355"/>
      <c r="F6" s="355"/>
      <c r="G6" s="355"/>
      <c r="H6" s="355"/>
      <c r="I6" s="355"/>
      <c r="J6" s="355"/>
    </row>
    <row r="7" spans="2:31" x14ac:dyDescent="0.25">
      <c r="B7" s="504"/>
      <c r="C7" s="355"/>
      <c r="D7" s="355"/>
      <c r="E7" s="355"/>
      <c r="F7" s="355"/>
      <c r="G7" s="355"/>
      <c r="H7" s="355"/>
      <c r="I7" s="355"/>
      <c r="J7" s="355"/>
    </row>
    <row r="8" spans="2:31" x14ac:dyDescent="0.25">
      <c r="D8" s="15"/>
      <c r="E8" s="15"/>
      <c r="F8" s="15"/>
      <c r="G8" s="134"/>
      <c r="H8" s="15"/>
    </row>
    <row r="9" spans="2:31" x14ac:dyDescent="0.25">
      <c r="D9" s="15"/>
      <c r="E9" s="15"/>
      <c r="F9" s="15"/>
      <c r="G9" s="134"/>
      <c r="H9" s="15"/>
    </row>
    <row r="10" spans="2:31" ht="16.5" thickBot="1" x14ac:dyDescent="0.3">
      <c r="D10" s="15"/>
      <c r="E10" s="15"/>
      <c r="F10" s="15"/>
      <c r="G10" s="134"/>
      <c r="H10" s="15"/>
    </row>
    <row r="11" spans="2:31" ht="59.25" customHeight="1" thickBot="1" x14ac:dyDescent="0.3">
      <c r="B11" s="11" t="s">
        <v>66</v>
      </c>
      <c r="C11" s="25" t="s">
        <v>67</v>
      </c>
      <c r="D11" s="26" t="s">
        <v>68</v>
      </c>
      <c r="E11" s="26" t="s">
        <v>69</v>
      </c>
      <c r="F11" s="92" t="s">
        <v>70</v>
      </c>
      <c r="G11" s="92" t="s">
        <v>71</v>
      </c>
      <c r="H11" s="92" t="s">
        <v>72</v>
      </c>
      <c r="I11" s="92" t="s">
        <v>73</v>
      </c>
      <c r="J11" s="92" t="s">
        <v>74</v>
      </c>
      <c r="K11" s="92" t="s">
        <v>75</v>
      </c>
      <c r="L11" s="92" t="s">
        <v>76</v>
      </c>
      <c r="M11" s="92" t="s">
        <v>77</v>
      </c>
      <c r="N11" s="92" t="s">
        <v>78</v>
      </c>
      <c r="O11" s="92" t="s">
        <v>79</v>
      </c>
      <c r="P11" s="128" t="s">
        <v>80</v>
      </c>
      <c r="Q11" s="92" t="s">
        <v>81</v>
      </c>
      <c r="R11" s="27" t="s">
        <v>82</v>
      </c>
      <c r="S11" s="27" t="s">
        <v>83</v>
      </c>
      <c r="T11" s="96" t="s">
        <v>12</v>
      </c>
      <c r="U11" s="12" t="s">
        <v>84</v>
      </c>
      <c r="V11" s="12" t="s">
        <v>85</v>
      </c>
      <c r="W11" s="97" t="s">
        <v>13</v>
      </c>
      <c r="X11" s="13" t="s">
        <v>86</v>
      </c>
      <c r="Y11" s="13" t="s">
        <v>87</v>
      </c>
      <c r="Z11" s="97" t="s">
        <v>88</v>
      </c>
      <c r="AA11" s="13" t="s">
        <v>89</v>
      </c>
      <c r="AB11" s="13" t="s">
        <v>90</v>
      </c>
      <c r="AC11" s="97" t="s">
        <v>91</v>
      </c>
      <c r="AD11" s="13" t="s">
        <v>92</v>
      </c>
      <c r="AE11" s="14" t="s">
        <v>93</v>
      </c>
    </row>
    <row r="12" spans="2:31" ht="139.5" customHeight="1" x14ac:dyDescent="0.25">
      <c r="B12" s="535" t="s">
        <v>1145</v>
      </c>
      <c r="C12" s="574" t="s">
        <v>1146</v>
      </c>
      <c r="D12" s="594">
        <v>2012170010014</v>
      </c>
      <c r="E12" s="593" t="s">
        <v>1147</v>
      </c>
      <c r="F12" s="294" t="s">
        <v>1148</v>
      </c>
      <c r="G12" s="295" t="s">
        <v>1149</v>
      </c>
      <c r="H12" s="294" t="s">
        <v>1150</v>
      </c>
      <c r="I12" s="295">
        <v>21</v>
      </c>
      <c r="J12" s="295">
        <v>3</v>
      </c>
      <c r="K12" s="295">
        <v>11</v>
      </c>
      <c r="L12" s="295">
        <v>41</v>
      </c>
      <c r="M12" s="295">
        <v>11</v>
      </c>
      <c r="N12" s="295">
        <v>14</v>
      </c>
      <c r="O12" s="295">
        <v>4</v>
      </c>
      <c r="P12" s="120">
        <v>60320000</v>
      </c>
      <c r="Q12" s="573">
        <f>SUM(T12:T14)+SUM(W12:W14)+SUM(Z12:Z14)+SUM(AC12:AC14)</f>
        <v>107080000</v>
      </c>
      <c r="R12" s="573">
        <f>Q12</f>
        <v>107080000</v>
      </c>
      <c r="S12" s="573">
        <f>V12+Y12+AB12+AE12</f>
        <v>317080000</v>
      </c>
      <c r="T12" s="3">
        <f>IF(K12=33,P12,IF(K12=83,P12,0))</f>
        <v>0</v>
      </c>
      <c r="U12" s="573">
        <f>SUM(T12:T14)</f>
        <v>0</v>
      </c>
      <c r="V12" s="573">
        <f>SUM(T12:T21)</f>
        <v>0</v>
      </c>
      <c r="W12" s="3">
        <f t="shared" ref="W12:W75" si="0">IF(K12=22,P12,IF(K12=82,P12,0))</f>
        <v>0</v>
      </c>
      <c r="X12" s="573">
        <f>SUM(W12:W14)</f>
        <v>0</v>
      </c>
      <c r="Y12" s="573">
        <f>SUM(W12:W21)</f>
        <v>0</v>
      </c>
      <c r="Z12" s="3">
        <f t="shared" ref="Z12:Z75" si="1">IF(K12=11,P12,IF(K12=81,P12,0))</f>
        <v>60320000</v>
      </c>
      <c r="AA12" s="573">
        <f>SUM(Z12:Z14)</f>
        <v>107080000</v>
      </c>
      <c r="AB12" s="573">
        <f>SUM(Z12:Z21)</f>
        <v>317080000</v>
      </c>
      <c r="AC12" s="3">
        <f t="shared" ref="AC12:AC75" si="2">IF(K12=55,P12,IF(K12=85,P12,0))</f>
        <v>0</v>
      </c>
      <c r="AD12" s="573">
        <f>SUM(AC12:AC14)</f>
        <v>0</v>
      </c>
      <c r="AE12" s="596">
        <f>SUM(AC12:AC21)</f>
        <v>0</v>
      </c>
    </row>
    <row r="13" spans="2:31" ht="63" customHeight="1" x14ac:dyDescent="0.25">
      <c r="B13" s="535"/>
      <c r="C13" s="574"/>
      <c r="D13" s="594"/>
      <c r="E13" s="593"/>
      <c r="F13" s="294" t="s">
        <v>1151</v>
      </c>
      <c r="G13" s="295" t="s">
        <v>1152</v>
      </c>
      <c r="H13" s="294" t="s">
        <v>1153</v>
      </c>
      <c r="I13" s="295">
        <v>21</v>
      </c>
      <c r="J13" s="295">
        <v>3</v>
      </c>
      <c r="K13" s="295">
        <v>11</v>
      </c>
      <c r="L13" s="295">
        <v>41</v>
      </c>
      <c r="M13" s="295">
        <v>11</v>
      </c>
      <c r="N13" s="295">
        <v>14</v>
      </c>
      <c r="O13" s="295">
        <v>5</v>
      </c>
      <c r="P13" s="120">
        <v>6760000</v>
      </c>
      <c r="Q13" s="573"/>
      <c r="R13" s="573"/>
      <c r="S13" s="573"/>
      <c r="T13" s="2">
        <f t="shared" ref="T13:T76" si="3">IF(K13=33,P13,IF(K13=83,P13,0))</f>
        <v>0</v>
      </c>
      <c r="U13" s="573"/>
      <c r="V13" s="573"/>
      <c r="W13" s="2">
        <f t="shared" si="0"/>
        <v>0</v>
      </c>
      <c r="X13" s="573"/>
      <c r="Y13" s="573"/>
      <c r="Z13" s="3">
        <f t="shared" si="1"/>
        <v>6760000</v>
      </c>
      <c r="AA13" s="573"/>
      <c r="AB13" s="573"/>
      <c r="AC13" s="2">
        <f t="shared" si="2"/>
        <v>0</v>
      </c>
      <c r="AD13" s="573"/>
      <c r="AE13" s="596"/>
    </row>
    <row r="14" spans="2:31" ht="102" customHeight="1" x14ac:dyDescent="0.25">
      <c r="B14" s="535"/>
      <c r="C14" s="545"/>
      <c r="D14" s="558"/>
      <c r="E14" s="556"/>
      <c r="F14" s="294" t="s">
        <v>1154</v>
      </c>
      <c r="G14" s="295" t="s">
        <v>1155</v>
      </c>
      <c r="H14" s="294" t="s">
        <v>1156</v>
      </c>
      <c r="I14" s="295">
        <v>21</v>
      </c>
      <c r="J14" s="295">
        <v>3</v>
      </c>
      <c r="K14" s="295">
        <v>11</v>
      </c>
      <c r="L14" s="295">
        <v>41</v>
      </c>
      <c r="M14" s="295">
        <v>11</v>
      </c>
      <c r="N14" s="295">
        <v>14</v>
      </c>
      <c r="O14" s="295">
        <v>4</v>
      </c>
      <c r="P14" s="120">
        <v>40000000</v>
      </c>
      <c r="Q14" s="541"/>
      <c r="R14" s="541"/>
      <c r="S14" s="573"/>
      <c r="T14" s="2">
        <f t="shared" si="3"/>
        <v>0</v>
      </c>
      <c r="U14" s="541"/>
      <c r="V14" s="573"/>
      <c r="W14" s="2">
        <f t="shared" si="0"/>
        <v>0</v>
      </c>
      <c r="X14" s="541"/>
      <c r="Y14" s="573"/>
      <c r="Z14" s="3">
        <f t="shared" si="1"/>
        <v>40000000</v>
      </c>
      <c r="AA14" s="541"/>
      <c r="AB14" s="573"/>
      <c r="AC14" s="2">
        <f t="shared" si="2"/>
        <v>0</v>
      </c>
      <c r="AD14" s="541"/>
      <c r="AE14" s="596"/>
    </row>
    <row r="15" spans="2:31" ht="75" customHeight="1" x14ac:dyDescent="0.25">
      <c r="B15" s="536"/>
      <c r="C15" s="544" t="s">
        <v>1157</v>
      </c>
      <c r="D15" s="589">
        <v>2012170010136</v>
      </c>
      <c r="E15" s="588" t="s">
        <v>1158</v>
      </c>
      <c r="F15" s="299" t="s">
        <v>1159</v>
      </c>
      <c r="G15" s="293" t="s">
        <v>1160</v>
      </c>
      <c r="H15" s="299" t="s">
        <v>1161</v>
      </c>
      <c r="I15" s="295">
        <v>21</v>
      </c>
      <c r="J15" s="295">
        <v>3</v>
      </c>
      <c r="K15" s="293">
        <v>11</v>
      </c>
      <c r="L15" s="295">
        <v>41</v>
      </c>
      <c r="M15" s="293">
        <v>12</v>
      </c>
      <c r="N15" s="293">
        <v>136</v>
      </c>
      <c r="O15" s="293">
        <v>4</v>
      </c>
      <c r="P15" s="121">
        <v>67000000</v>
      </c>
      <c r="Q15" s="572">
        <f>SUM(T15:T16)+SUM(W15:W16)+SUM(Z15:Z16)</f>
        <v>86000000</v>
      </c>
      <c r="R15" s="572">
        <f>SUM(Q15:Q20)</f>
        <v>210000000</v>
      </c>
      <c r="S15" s="573"/>
      <c r="T15" s="2">
        <f t="shared" si="3"/>
        <v>0</v>
      </c>
      <c r="U15" s="572">
        <f>SUM(T15:T20)</f>
        <v>0</v>
      </c>
      <c r="V15" s="573"/>
      <c r="W15" s="2">
        <f t="shared" si="0"/>
        <v>0</v>
      </c>
      <c r="X15" s="572">
        <f>SUM(W15:W20)</f>
        <v>0</v>
      </c>
      <c r="Y15" s="573"/>
      <c r="Z15" s="2">
        <f t="shared" si="1"/>
        <v>67000000</v>
      </c>
      <c r="AA15" s="572">
        <f>SUM(Z15:Z20)</f>
        <v>210000000</v>
      </c>
      <c r="AB15" s="573"/>
      <c r="AC15" s="2">
        <f t="shared" si="2"/>
        <v>0</v>
      </c>
      <c r="AD15" s="572">
        <f>SUM(AC15:AC20)</f>
        <v>0</v>
      </c>
      <c r="AE15" s="596"/>
    </row>
    <row r="16" spans="2:31" ht="124.5" customHeight="1" x14ac:dyDescent="0.25">
      <c r="B16" s="536"/>
      <c r="C16" s="574"/>
      <c r="D16" s="558"/>
      <c r="E16" s="556"/>
      <c r="F16" s="308" t="s">
        <v>1162</v>
      </c>
      <c r="G16" s="310" t="s">
        <v>1160</v>
      </c>
      <c r="H16" s="308" t="s">
        <v>1161</v>
      </c>
      <c r="I16" s="295">
        <v>21</v>
      </c>
      <c r="J16" s="295">
        <v>3</v>
      </c>
      <c r="K16" s="310">
        <v>11</v>
      </c>
      <c r="L16" s="295">
        <v>41</v>
      </c>
      <c r="M16" s="310">
        <v>12</v>
      </c>
      <c r="N16" s="310">
        <v>136</v>
      </c>
      <c r="O16" s="310">
        <v>4</v>
      </c>
      <c r="P16" s="122">
        <v>19000000</v>
      </c>
      <c r="Q16" s="541"/>
      <c r="R16" s="573"/>
      <c r="S16" s="573"/>
      <c r="T16" s="2">
        <f t="shared" si="3"/>
        <v>0</v>
      </c>
      <c r="U16" s="573"/>
      <c r="V16" s="573"/>
      <c r="W16" s="2">
        <f t="shared" si="0"/>
        <v>0</v>
      </c>
      <c r="X16" s="573"/>
      <c r="Y16" s="573"/>
      <c r="Z16" s="2">
        <f t="shared" si="1"/>
        <v>19000000</v>
      </c>
      <c r="AA16" s="573"/>
      <c r="AB16" s="573"/>
      <c r="AC16" s="2">
        <f t="shared" si="2"/>
        <v>0</v>
      </c>
      <c r="AD16" s="573"/>
      <c r="AE16" s="596"/>
    </row>
    <row r="17" spans="2:31" ht="29.25" customHeight="1" x14ac:dyDescent="0.25">
      <c r="B17" s="536"/>
      <c r="C17" s="574"/>
      <c r="D17" s="589">
        <v>2012170010143</v>
      </c>
      <c r="E17" s="588" t="s">
        <v>260</v>
      </c>
      <c r="F17" s="308" t="s">
        <v>1163</v>
      </c>
      <c r="G17" s="589" t="s">
        <v>1164</v>
      </c>
      <c r="H17" s="588" t="s">
        <v>263</v>
      </c>
      <c r="I17" s="293">
        <v>20</v>
      </c>
      <c r="J17" s="293">
        <v>3</v>
      </c>
      <c r="K17" s="293">
        <v>11</v>
      </c>
      <c r="L17" s="293">
        <v>41</v>
      </c>
      <c r="M17" s="293">
        <v>12</v>
      </c>
      <c r="N17" s="293">
        <v>143</v>
      </c>
      <c r="O17" s="293">
        <v>4</v>
      </c>
      <c r="P17" s="122">
        <v>38000000</v>
      </c>
      <c r="Q17" s="572">
        <f>SUM(P17:P20)</f>
        <v>124000000</v>
      </c>
      <c r="R17" s="573"/>
      <c r="S17" s="573"/>
      <c r="T17" s="2">
        <f t="shared" si="3"/>
        <v>0</v>
      </c>
      <c r="U17" s="573"/>
      <c r="V17" s="573"/>
      <c r="W17" s="2">
        <f t="shared" si="0"/>
        <v>0</v>
      </c>
      <c r="X17" s="573"/>
      <c r="Y17" s="573"/>
      <c r="Z17" s="2">
        <f t="shared" si="1"/>
        <v>38000000</v>
      </c>
      <c r="AA17" s="573"/>
      <c r="AB17" s="573"/>
      <c r="AC17" s="2">
        <f t="shared" si="2"/>
        <v>0</v>
      </c>
      <c r="AD17" s="573"/>
      <c r="AE17" s="596"/>
    </row>
    <row r="18" spans="2:31" ht="29.25" customHeight="1" x14ac:dyDescent="0.25">
      <c r="B18" s="592"/>
      <c r="C18" s="320"/>
      <c r="D18" s="594"/>
      <c r="E18" s="593"/>
      <c r="F18" s="308" t="s">
        <v>1165</v>
      </c>
      <c r="G18" s="594"/>
      <c r="H18" s="593"/>
      <c r="I18" s="293">
        <v>20</v>
      </c>
      <c r="J18" s="293">
        <v>3</v>
      </c>
      <c r="K18" s="293">
        <v>11</v>
      </c>
      <c r="L18" s="293">
        <v>41</v>
      </c>
      <c r="M18" s="293">
        <v>12</v>
      </c>
      <c r="N18" s="293">
        <v>143</v>
      </c>
      <c r="O18" s="293">
        <v>4</v>
      </c>
      <c r="P18" s="122">
        <v>12000000</v>
      </c>
      <c r="Q18" s="573"/>
      <c r="R18" s="573"/>
      <c r="S18" s="573"/>
      <c r="T18" s="4">
        <f t="shared" si="3"/>
        <v>0</v>
      </c>
      <c r="U18" s="573"/>
      <c r="V18" s="573"/>
      <c r="W18" s="4">
        <f t="shared" si="0"/>
        <v>0</v>
      </c>
      <c r="X18" s="573"/>
      <c r="Y18" s="573"/>
      <c r="Z18" s="4">
        <f t="shared" si="1"/>
        <v>12000000</v>
      </c>
      <c r="AA18" s="573"/>
      <c r="AB18" s="573"/>
      <c r="AC18" s="4">
        <f t="shared" si="2"/>
        <v>0</v>
      </c>
      <c r="AD18" s="309"/>
      <c r="AE18" s="596"/>
    </row>
    <row r="19" spans="2:31" ht="29.25" customHeight="1" x14ac:dyDescent="0.25">
      <c r="B19" s="592"/>
      <c r="C19" s="320"/>
      <c r="D19" s="594"/>
      <c r="E19" s="593"/>
      <c r="F19" s="308" t="s">
        <v>1166</v>
      </c>
      <c r="G19" s="594"/>
      <c r="H19" s="593"/>
      <c r="I19" s="293">
        <v>20</v>
      </c>
      <c r="J19" s="293">
        <v>3</v>
      </c>
      <c r="K19" s="293">
        <v>11</v>
      </c>
      <c r="L19" s="293">
        <v>41</v>
      </c>
      <c r="M19" s="293">
        <v>12</v>
      </c>
      <c r="N19" s="293">
        <v>143</v>
      </c>
      <c r="O19" s="293">
        <v>4</v>
      </c>
      <c r="P19" s="122">
        <v>50000000</v>
      </c>
      <c r="Q19" s="573"/>
      <c r="R19" s="573"/>
      <c r="S19" s="573"/>
      <c r="T19" s="4">
        <f t="shared" si="3"/>
        <v>0</v>
      </c>
      <c r="U19" s="573"/>
      <c r="V19" s="573"/>
      <c r="W19" s="4">
        <f t="shared" si="0"/>
        <v>0</v>
      </c>
      <c r="X19" s="573"/>
      <c r="Y19" s="573"/>
      <c r="Z19" s="4">
        <f t="shared" si="1"/>
        <v>50000000</v>
      </c>
      <c r="AA19" s="573"/>
      <c r="AB19" s="573"/>
      <c r="AC19" s="4">
        <f t="shared" si="2"/>
        <v>0</v>
      </c>
      <c r="AD19" s="309"/>
      <c r="AE19" s="596"/>
    </row>
    <row r="20" spans="2:31" ht="39" customHeight="1" x14ac:dyDescent="0.25">
      <c r="B20" s="592"/>
      <c r="C20" s="320"/>
      <c r="D20" s="558"/>
      <c r="E20" s="556"/>
      <c r="F20" s="308" t="s">
        <v>1167</v>
      </c>
      <c r="G20" s="558"/>
      <c r="H20" s="556"/>
      <c r="I20" s="293">
        <v>20</v>
      </c>
      <c r="J20" s="293">
        <v>3</v>
      </c>
      <c r="K20" s="293">
        <v>11</v>
      </c>
      <c r="L20" s="293">
        <v>41</v>
      </c>
      <c r="M20" s="293">
        <v>12</v>
      </c>
      <c r="N20" s="293">
        <v>143</v>
      </c>
      <c r="O20" s="293">
        <v>4</v>
      </c>
      <c r="P20" s="122">
        <v>24000000</v>
      </c>
      <c r="Q20" s="541"/>
      <c r="R20" s="541"/>
      <c r="S20" s="573"/>
      <c r="T20" s="4">
        <f t="shared" si="3"/>
        <v>0</v>
      </c>
      <c r="U20" s="541"/>
      <c r="V20" s="573"/>
      <c r="W20" s="4">
        <f t="shared" si="0"/>
        <v>0</v>
      </c>
      <c r="X20" s="541"/>
      <c r="Y20" s="573"/>
      <c r="Z20" s="4">
        <f t="shared" si="1"/>
        <v>24000000</v>
      </c>
      <c r="AA20" s="541"/>
      <c r="AB20" s="573"/>
      <c r="AC20" s="4">
        <f t="shared" si="2"/>
        <v>0</v>
      </c>
      <c r="AD20" s="309"/>
      <c r="AE20" s="596"/>
    </row>
    <row r="21" spans="2:31" ht="48" customHeight="1" thickBot="1" x14ac:dyDescent="0.3">
      <c r="B21" s="592"/>
      <c r="C21" s="304" t="s">
        <v>1168</v>
      </c>
      <c r="D21" s="310">
        <v>2012170010135</v>
      </c>
      <c r="E21" s="308" t="s">
        <v>1169</v>
      </c>
      <c r="F21" s="308"/>
      <c r="G21" s="310"/>
      <c r="H21" s="308"/>
      <c r="I21" s="310"/>
      <c r="J21" s="310"/>
      <c r="K21" s="310"/>
      <c r="L21" s="310"/>
      <c r="M21" s="310"/>
      <c r="N21" s="310"/>
      <c r="O21" s="310"/>
      <c r="P21" s="122"/>
      <c r="Q21" s="319">
        <f>T21+W21+Z21+AC21</f>
        <v>0</v>
      </c>
      <c r="R21" s="319">
        <f>Q21</f>
        <v>0</v>
      </c>
      <c r="S21" s="573"/>
      <c r="T21" s="4">
        <f t="shared" si="3"/>
        <v>0</v>
      </c>
      <c r="U21" s="319">
        <f>T21</f>
        <v>0</v>
      </c>
      <c r="V21" s="573"/>
      <c r="W21" s="4">
        <f t="shared" si="0"/>
        <v>0</v>
      </c>
      <c r="X21" s="319">
        <f>W21</f>
        <v>0</v>
      </c>
      <c r="Y21" s="573"/>
      <c r="Z21" s="4">
        <f t="shared" si="1"/>
        <v>0</v>
      </c>
      <c r="AA21" s="319">
        <f>Z21</f>
        <v>0</v>
      </c>
      <c r="AB21" s="573"/>
      <c r="AC21" s="4">
        <f t="shared" si="2"/>
        <v>0</v>
      </c>
      <c r="AD21" s="319">
        <f>AC21</f>
        <v>0</v>
      </c>
      <c r="AE21" s="596"/>
    </row>
    <row r="22" spans="2:31" ht="66.75" customHeight="1" x14ac:dyDescent="0.25">
      <c r="B22" s="561" t="s">
        <v>1170</v>
      </c>
      <c r="C22" s="563" t="s">
        <v>1171</v>
      </c>
      <c r="D22" s="557">
        <v>2012170010133</v>
      </c>
      <c r="E22" s="555" t="s">
        <v>1172</v>
      </c>
      <c r="F22" s="318" t="s">
        <v>1173</v>
      </c>
      <c r="G22" s="317" t="s">
        <v>1174</v>
      </c>
      <c r="H22" s="318" t="s">
        <v>1175</v>
      </c>
      <c r="I22" s="317">
        <v>25</v>
      </c>
      <c r="J22" s="317">
        <v>3</v>
      </c>
      <c r="K22" s="317">
        <v>11</v>
      </c>
      <c r="L22" s="317">
        <v>41</v>
      </c>
      <c r="M22" s="317">
        <v>21</v>
      </c>
      <c r="N22" s="317">
        <v>133</v>
      </c>
      <c r="O22" s="317">
        <v>3</v>
      </c>
      <c r="P22" s="119">
        <v>150000000</v>
      </c>
      <c r="Q22" s="540">
        <f>SUM(P22:P34)</f>
        <v>8113000000</v>
      </c>
      <c r="R22" s="540">
        <f>Q22</f>
        <v>8113000000</v>
      </c>
      <c r="S22" s="540">
        <f>V22+Y22+AB22+AE22</f>
        <v>8929000000</v>
      </c>
      <c r="T22" s="36">
        <f t="shared" si="3"/>
        <v>0</v>
      </c>
      <c r="U22" s="540">
        <f>SUM(T22:T34)</f>
        <v>0</v>
      </c>
      <c r="V22" s="540">
        <f>SUM(T22:T57)</f>
        <v>0</v>
      </c>
      <c r="W22" s="36">
        <f t="shared" si="0"/>
        <v>0</v>
      </c>
      <c r="X22" s="540">
        <f>SUM(W22:W34)</f>
        <v>841000000</v>
      </c>
      <c r="Y22" s="540">
        <f>SUM(W22:W57)</f>
        <v>841000000</v>
      </c>
      <c r="Z22" s="36">
        <f t="shared" si="1"/>
        <v>150000000</v>
      </c>
      <c r="AA22" s="540">
        <f>SUM(Z22:Z34)</f>
        <v>7272000000</v>
      </c>
      <c r="AB22" s="540">
        <f>SUM(Z22:Z57)</f>
        <v>8088000000</v>
      </c>
      <c r="AC22" s="36">
        <f t="shared" si="2"/>
        <v>0</v>
      </c>
      <c r="AD22" s="540">
        <f>SUM(AC22:AC34)</f>
        <v>0</v>
      </c>
      <c r="AE22" s="595">
        <f>SUM(AC22:AC57)</f>
        <v>0</v>
      </c>
    </row>
    <row r="23" spans="2:31" ht="120.75" customHeight="1" x14ac:dyDescent="0.25">
      <c r="B23" s="535"/>
      <c r="C23" s="574"/>
      <c r="D23" s="594"/>
      <c r="E23" s="593"/>
      <c r="F23" s="294" t="s">
        <v>1176</v>
      </c>
      <c r="G23" s="295" t="s">
        <v>1177</v>
      </c>
      <c r="H23" s="294" t="s">
        <v>1178</v>
      </c>
      <c r="I23" s="295">
        <v>25</v>
      </c>
      <c r="J23" s="295">
        <v>3</v>
      </c>
      <c r="K23" s="295">
        <v>11</v>
      </c>
      <c r="L23" s="295">
        <v>41</v>
      </c>
      <c r="M23" s="295">
        <v>21</v>
      </c>
      <c r="N23" s="295">
        <v>133</v>
      </c>
      <c r="O23" s="295">
        <v>4</v>
      </c>
      <c r="P23" s="120">
        <v>400000000</v>
      </c>
      <c r="Q23" s="573"/>
      <c r="R23" s="573"/>
      <c r="S23" s="573"/>
      <c r="T23" s="3">
        <f t="shared" si="3"/>
        <v>0</v>
      </c>
      <c r="U23" s="573"/>
      <c r="V23" s="573"/>
      <c r="W23" s="3">
        <f t="shared" si="0"/>
        <v>0</v>
      </c>
      <c r="X23" s="573"/>
      <c r="Y23" s="573"/>
      <c r="Z23" s="3">
        <f t="shared" si="1"/>
        <v>400000000</v>
      </c>
      <c r="AA23" s="573"/>
      <c r="AB23" s="573"/>
      <c r="AC23" s="3">
        <f t="shared" si="2"/>
        <v>0</v>
      </c>
      <c r="AD23" s="573"/>
      <c r="AE23" s="596"/>
    </row>
    <row r="24" spans="2:31" ht="50.25" customHeight="1" x14ac:dyDescent="0.25">
      <c r="B24" s="535"/>
      <c r="C24" s="574"/>
      <c r="D24" s="594"/>
      <c r="E24" s="593"/>
      <c r="F24" s="294" t="s">
        <v>1179</v>
      </c>
      <c r="G24" s="295" t="s">
        <v>1180</v>
      </c>
      <c r="H24" s="294" t="s">
        <v>1181</v>
      </c>
      <c r="I24" s="295">
        <v>25</v>
      </c>
      <c r="J24" s="295">
        <v>3</v>
      </c>
      <c r="K24" s="295">
        <v>11</v>
      </c>
      <c r="L24" s="295">
        <v>41</v>
      </c>
      <c r="M24" s="295">
        <v>21</v>
      </c>
      <c r="N24" s="295">
        <v>133</v>
      </c>
      <c r="O24" s="295">
        <v>5</v>
      </c>
      <c r="P24" s="120">
        <v>2734000000</v>
      </c>
      <c r="Q24" s="573"/>
      <c r="R24" s="573"/>
      <c r="S24" s="573"/>
      <c r="T24" s="3">
        <f t="shared" si="3"/>
        <v>0</v>
      </c>
      <c r="U24" s="573"/>
      <c r="V24" s="573"/>
      <c r="W24" s="3">
        <f t="shared" si="0"/>
        <v>0</v>
      </c>
      <c r="X24" s="573"/>
      <c r="Y24" s="573"/>
      <c r="Z24" s="3">
        <f t="shared" si="1"/>
        <v>2734000000</v>
      </c>
      <c r="AA24" s="573"/>
      <c r="AB24" s="573"/>
      <c r="AC24" s="3">
        <f t="shared" si="2"/>
        <v>0</v>
      </c>
      <c r="AD24" s="573"/>
      <c r="AE24" s="596"/>
    </row>
    <row r="25" spans="2:31" ht="50.25" customHeight="1" x14ac:dyDescent="0.25">
      <c r="B25" s="535"/>
      <c r="C25" s="574"/>
      <c r="D25" s="594"/>
      <c r="E25" s="593"/>
      <c r="F25" s="294" t="s">
        <v>1182</v>
      </c>
      <c r="G25" s="295" t="s">
        <v>1180</v>
      </c>
      <c r="H25" s="294" t="s">
        <v>1181</v>
      </c>
      <c r="I25" s="295">
        <v>25</v>
      </c>
      <c r="J25" s="295">
        <v>3</v>
      </c>
      <c r="K25" s="295">
        <v>11</v>
      </c>
      <c r="L25" s="295">
        <v>41</v>
      </c>
      <c r="M25" s="295">
        <v>21</v>
      </c>
      <c r="N25" s="295">
        <v>133</v>
      </c>
      <c r="O25" s="295">
        <v>15</v>
      </c>
      <c r="P25" s="120">
        <v>215500000</v>
      </c>
      <c r="Q25" s="573"/>
      <c r="R25" s="573"/>
      <c r="S25" s="573"/>
      <c r="T25" s="3">
        <f t="shared" si="3"/>
        <v>0</v>
      </c>
      <c r="U25" s="573"/>
      <c r="V25" s="573"/>
      <c r="W25" s="3">
        <f t="shared" si="0"/>
        <v>0</v>
      </c>
      <c r="X25" s="573"/>
      <c r="Y25" s="573"/>
      <c r="Z25" s="3">
        <f t="shared" si="1"/>
        <v>215500000</v>
      </c>
      <c r="AA25" s="573"/>
      <c r="AB25" s="573"/>
      <c r="AC25" s="3">
        <f t="shared" si="2"/>
        <v>0</v>
      </c>
      <c r="AD25" s="573"/>
      <c r="AE25" s="596"/>
    </row>
    <row r="26" spans="2:31" ht="50.25" customHeight="1" x14ac:dyDescent="0.25">
      <c r="B26" s="535"/>
      <c r="C26" s="574"/>
      <c r="D26" s="594"/>
      <c r="E26" s="593"/>
      <c r="F26" s="294" t="s">
        <v>1183</v>
      </c>
      <c r="G26" s="295" t="s">
        <v>1180</v>
      </c>
      <c r="H26" s="294" t="s">
        <v>1181</v>
      </c>
      <c r="I26" s="295">
        <v>25</v>
      </c>
      <c r="J26" s="295">
        <v>3</v>
      </c>
      <c r="K26" s="295">
        <v>11</v>
      </c>
      <c r="L26" s="295">
        <v>41</v>
      </c>
      <c r="M26" s="295">
        <v>21</v>
      </c>
      <c r="N26" s="295">
        <v>133</v>
      </c>
      <c r="O26" s="295">
        <v>25</v>
      </c>
      <c r="P26" s="120">
        <v>379500000</v>
      </c>
      <c r="Q26" s="573"/>
      <c r="R26" s="573"/>
      <c r="S26" s="573"/>
      <c r="T26" s="3">
        <f t="shared" si="3"/>
        <v>0</v>
      </c>
      <c r="U26" s="573"/>
      <c r="V26" s="573"/>
      <c r="W26" s="3">
        <f t="shared" si="0"/>
        <v>0</v>
      </c>
      <c r="X26" s="573"/>
      <c r="Y26" s="573"/>
      <c r="Z26" s="3">
        <f t="shared" si="1"/>
        <v>379500000</v>
      </c>
      <c r="AA26" s="573"/>
      <c r="AB26" s="573"/>
      <c r="AC26" s="3">
        <f t="shared" si="2"/>
        <v>0</v>
      </c>
      <c r="AD26" s="573"/>
      <c r="AE26" s="596"/>
    </row>
    <row r="27" spans="2:31" ht="50.25" customHeight="1" x14ac:dyDescent="0.25">
      <c r="B27" s="535"/>
      <c r="C27" s="574"/>
      <c r="D27" s="594"/>
      <c r="E27" s="593"/>
      <c r="F27" s="294" t="s">
        <v>1184</v>
      </c>
      <c r="G27" s="295" t="s">
        <v>1180</v>
      </c>
      <c r="H27" s="294" t="s">
        <v>1181</v>
      </c>
      <c r="I27" s="295">
        <v>25</v>
      </c>
      <c r="J27" s="295">
        <v>3</v>
      </c>
      <c r="K27" s="295">
        <v>11</v>
      </c>
      <c r="L27" s="295">
        <v>41</v>
      </c>
      <c r="M27" s="295">
        <v>21</v>
      </c>
      <c r="N27" s="295">
        <v>133</v>
      </c>
      <c r="O27" s="295">
        <v>35</v>
      </c>
      <c r="P27" s="120">
        <v>328000000</v>
      </c>
      <c r="Q27" s="573"/>
      <c r="R27" s="573"/>
      <c r="S27" s="573"/>
      <c r="T27" s="3">
        <f t="shared" si="3"/>
        <v>0</v>
      </c>
      <c r="U27" s="573"/>
      <c r="V27" s="573"/>
      <c r="W27" s="3">
        <f t="shared" si="0"/>
        <v>0</v>
      </c>
      <c r="X27" s="573"/>
      <c r="Y27" s="573"/>
      <c r="Z27" s="3">
        <f t="shared" si="1"/>
        <v>328000000</v>
      </c>
      <c r="AA27" s="573"/>
      <c r="AB27" s="573"/>
      <c r="AC27" s="3">
        <f t="shared" si="2"/>
        <v>0</v>
      </c>
      <c r="AD27" s="573"/>
      <c r="AE27" s="596"/>
    </row>
    <row r="28" spans="2:31" ht="50.25" customHeight="1" x14ac:dyDescent="0.25">
      <c r="B28" s="535"/>
      <c r="C28" s="574"/>
      <c r="D28" s="594"/>
      <c r="E28" s="593"/>
      <c r="F28" s="294" t="s">
        <v>1185</v>
      </c>
      <c r="G28" s="295" t="s">
        <v>1180</v>
      </c>
      <c r="H28" s="294" t="s">
        <v>1181</v>
      </c>
      <c r="I28" s="295">
        <v>25</v>
      </c>
      <c r="J28" s="295">
        <v>3</v>
      </c>
      <c r="K28" s="295">
        <v>11</v>
      </c>
      <c r="L28" s="295">
        <v>41</v>
      </c>
      <c r="M28" s="295">
        <v>21</v>
      </c>
      <c r="N28" s="295">
        <v>133</v>
      </c>
      <c r="O28" s="295">
        <v>45</v>
      </c>
      <c r="P28" s="120">
        <v>2665000000</v>
      </c>
      <c r="Q28" s="573"/>
      <c r="R28" s="573"/>
      <c r="S28" s="573"/>
      <c r="T28" s="3">
        <f t="shared" si="3"/>
        <v>0</v>
      </c>
      <c r="U28" s="573"/>
      <c r="V28" s="573"/>
      <c r="W28" s="3">
        <f t="shared" si="0"/>
        <v>0</v>
      </c>
      <c r="X28" s="573"/>
      <c r="Y28" s="573"/>
      <c r="Z28" s="3">
        <f t="shared" si="1"/>
        <v>2665000000</v>
      </c>
      <c r="AA28" s="573"/>
      <c r="AB28" s="573"/>
      <c r="AC28" s="3">
        <f t="shared" si="2"/>
        <v>0</v>
      </c>
      <c r="AD28" s="573"/>
      <c r="AE28" s="596"/>
    </row>
    <row r="29" spans="2:31" ht="50.25" customHeight="1" x14ac:dyDescent="0.25">
      <c r="B29" s="535"/>
      <c r="C29" s="574"/>
      <c r="D29" s="594"/>
      <c r="E29" s="593"/>
      <c r="F29" s="294" t="s">
        <v>1186</v>
      </c>
      <c r="G29" s="295" t="s">
        <v>1180</v>
      </c>
      <c r="H29" s="294" t="s">
        <v>1181</v>
      </c>
      <c r="I29" s="295">
        <v>25</v>
      </c>
      <c r="J29" s="295">
        <v>3</v>
      </c>
      <c r="K29" s="295">
        <v>22</v>
      </c>
      <c r="L29" s="295">
        <v>41</v>
      </c>
      <c r="M29" s="295">
        <v>21</v>
      </c>
      <c r="N29" s="295">
        <v>133</v>
      </c>
      <c r="O29" s="295">
        <v>55</v>
      </c>
      <c r="P29" s="120">
        <v>583000000</v>
      </c>
      <c r="Q29" s="573"/>
      <c r="R29" s="573"/>
      <c r="S29" s="573"/>
      <c r="T29" s="3">
        <f t="shared" si="3"/>
        <v>0</v>
      </c>
      <c r="U29" s="573"/>
      <c r="V29" s="573"/>
      <c r="W29" s="3">
        <f t="shared" si="0"/>
        <v>583000000</v>
      </c>
      <c r="X29" s="573"/>
      <c r="Y29" s="573"/>
      <c r="Z29" s="3">
        <f t="shared" si="1"/>
        <v>0</v>
      </c>
      <c r="AA29" s="573"/>
      <c r="AB29" s="573"/>
      <c r="AC29" s="3">
        <f t="shared" si="2"/>
        <v>0</v>
      </c>
      <c r="AD29" s="573"/>
      <c r="AE29" s="596"/>
    </row>
    <row r="30" spans="2:31" ht="50.25" customHeight="1" x14ac:dyDescent="0.25">
      <c r="B30" s="535"/>
      <c r="C30" s="574"/>
      <c r="D30" s="594"/>
      <c r="E30" s="593"/>
      <c r="F30" s="294" t="s">
        <v>1187</v>
      </c>
      <c r="G30" s="295" t="s">
        <v>1180</v>
      </c>
      <c r="H30" s="294" t="s">
        <v>1181</v>
      </c>
      <c r="I30" s="295">
        <v>25</v>
      </c>
      <c r="J30" s="295">
        <v>3</v>
      </c>
      <c r="K30" s="295">
        <v>22</v>
      </c>
      <c r="L30" s="295">
        <v>41</v>
      </c>
      <c r="M30" s="295">
        <v>21</v>
      </c>
      <c r="N30" s="295">
        <v>133</v>
      </c>
      <c r="O30" s="295">
        <v>65</v>
      </c>
      <c r="P30" s="120">
        <v>97000000</v>
      </c>
      <c r="Q30" s="573"/>
      <c r="R30" s="573"/>
      <c r="S30" s="573"/>
      <c r="T30" s="3">
        <f t="shared" si="3"/>
        <v>0</v>
      </c>
      <c r="U30" s="573"/>
      <c r="V30" s="573"/>
      <c r="W30" s="3">
        <f t="shared" si="0"/>
        <v>97000000</v>
      </c>
      <c r="X30" s="573"/>
      <c r="Y30" s="573"/>
      <c r="Z30" s="3">
        <f t="shared" si="1"/>
        <v>0</v>
      </c>
      <c r="AA30" s="573"/>
      <c r="AB30" s="573"/>
      <c r="AC30" s="3">
        <f t="shared" si="2"/>
        <v>0</v>
      </c>
      <c r="AD30" s="573"/>
      <c r="AE30" s="596"/>
    </row>
    <row r="31" spans="2:31" ht="59.25" customHeight="1" x14ac:dyDescent="0.25">
      <c r="B31" s="535"/>
      <c r="C31" s="574"/>
      <c r="D31" s="594"/>
      <c r="E31" s="593"/>
      <c r="F31" s="294" t="s">
        <v>1188</v>
      </c>
      <c r="G31" s="295" t="s">
        <v>1180</v>
      </c>
      <c r="H31" s="294" t="s">
        <v>1181</v>
      </c>
      <c r="I31" s="295">
        <v>25</v>
      </c>
      <c r="J31" s="295">
        <v>3</v>
      </c>
      <c r="K31" s="295">
        <v>22</v>
      </c>
      <c r="L31" s="295">
        <v>41</v>
      </c>
      <c r="M31" s="295">
        <v>21</v>
      </c>
      <c r="N31" s="295">
        <v>133</v>
      </c>
      <c r="O31" s="295">
        <v>75</v>
      </c>
      <c r="P31" s="120">
        <v>114000000</v>
      </c>
      <c r="Q31" s="573"/>
      <c r="R31" s="573"/>
      <c r="S31" s="573"/>
      <c r="T31" s="3">
        <f t="shared" si="3"/>
        <v>0</v>
      </c>
      <c r="U31" s="573"/>
      <c r="V31" s="573"/>
      <c r="W31" s="3">
        <f t="shared" si="0"/>
        <v>114000000</v>
      </c>
      <c r="X31" s="573"/>
      <c r="Y31" s="573"/>
      <c r="Z31" s="3">
        <f t="shared" si="1"/>
        <v>0</v>
      </c>
      <c r="AA31" s="573"/>
      <c r="AB31" s="573"/>
      <c r="AC31" s="3">
        <f t="shared" si="2"/>
        <v>0</v>
      </c>
      <c r="AD31" s="573"/>
      <c r="AE31" s="596"/>
    </row>
    <row r="32" spans="2:31" ht="53.25" customHeight="1" x14ac:dyDescent="0.25">
      <c r="B32" s="535"/>
      <c r="C32" s="574"/>
      <c r="D32" s="594"/>
      <c r="E32" s="593"/>
      <c r="F32" s="294" t="s">
        <v>1189</v>
      </c>
      <c r="G32" s="295" t="s">
        <v>1180</v>
      </c>
      <c r="H32" s="294" t="s">
        <v>1181</v>
      </c>
      <c r="I32" s="295">
        <v>25</v>
      </c>
      <c r="J32" s="295">
        <v>3</v>
      </c>
      <c r="K32" s="295">
        <v>22</v>
      </c>
      <c r="L32" s="295">
        <v>41</v>
      </c>
      <c r="M32" s="295">
        <v>21</v>
      </c>
      <c r="N32" s="295">
        <v>133</v>
      </c>
      <c r="O32" s="295">
        <v>85</v>
      </c>
      <c r="P32" s="120">
        <v>10000000</v>
      </c>
      <c r="Q32" s="573"/>
      <c r="R32" s="573"/>
      <c r="S32" s="573"/>
      <c r="T32" s="3">
        <f t="shared" si="3"/>
        <v>0</v>
      </c>
      <c r="U32" s="573"/>
      <c r="V32" s="573"/>
      <c r="W32" s="3">
        <f t="shared" si="0"/>
        <v>10000000</v>
      </c>
      <c r="X32" s="573"/>
      <c r="Y32" s="573"/>
      <c r="Z32" s="3">
        <f t="shared" si="1"/>
        <v>0</v>
      </c>
      <c r="AA32" s="573"/>
      <c r="AB32" s="573"/>
      <c r="AC32" s="3">
        <f t="shared" si="2"/>
        <v>0</v>
      </c>
      <c r="AD32" s="573"/>
      <c r="AE32" s="596"/>
    </row>
    <row r="33" spans="2:31" ht="51.75" customHeight="1" x14ac:dyDescent="0.25">
      <c r="B33" s="535"/>
      <c r="C33" s="574"/>
      <c r="D33" s="594"/>
      <c r="E33" s="593"/>
      <c r="F33" s="294" t="s">
        <v>1190</v>
      </c>
      <c r="G33" s="295" t="s">
        <v>1180</v>
      </c>
      <c r="H33" s="294" t="s">
        <v>1181</v>
      </c>
      <c r="I33" s="295">
        <v>25</v>
      </c>
      <c r="J33" s="295">
        <v>3</v>
      </c>
      <c r="K33" s="295">
        <v>22</v>
      </c>
      <c r="L33" s="295">
        <v>41</v>
      </c>
      <c r="M33" s="295">
        <v>21</v>
      </c>
      <c r="N33" s="295">
        <v>133</v>
      </c>
      <c r="O33" s="295">
        <v>95</v>
      </c>
      <c r="P33" s="120">
        <v>37000000</v>
      </c>
      <c r="Q33" s="573"/>
      <c r="R33" s="573"/>
      <c r="S33" s="573"/>
      <c r="T33" s="3">
        <f t="shared" si="3"/>
        <v>0</v>
      </c>
      <c r="U33" s="573"/>
      <c r="V33" s="573"/>
      <c r="W33" s="3">
        <f t="shared" si="0"/>
        <v>37000000</v>
      </c>
      <c r="X33" s="573"/>
      <c r="Y33" s="573"/>
      <c r="Z33" s="3">
        <f t="shared" si="1"/>
        <v>0</v>
      </c>
      <c r="AA33" s="573"/>
      <c r="AB33" s="573"/>
      <c r="AC33" s="3">
        <f t="shared" si="2"/>
        <v>0</v>
      </c>
      <c r="AD33" s="573"/>
      <c r="AE33" s="596"/>
    </row>
    <row r="34" spans="2:31" ht="48" customHeight="1" x14ac:dyDescent="0.25">
      <c r="B34" s="535"/>
      <c r="C34" s="545"/>
      <c r="D34" s="558"/>
      <c r="E34" s="556"/>
      <c r="F34" s="294" t="s">
        <v>1191</v>
      </c>
      <c r="G34" s="295" t="s">
        <v>1192</v>
      </c>
      <c r="H34" s="294" t="s">
        <v>1193</v>
      </c>
      <c r="I34" s="295">
        <v>25</v>
      </c>
      <c r="J34" s="295">
        <v>3</v>
      </c>
      <c r="K34" s="295">
        <v>11</v>
      </c>
      <c r="L34" s="295">
        <v>41</v>
      </c>
      <c r="M34" s="295">
        <v>21</v>
      </c>
      <c r="N34" s="295">
        <v>133</v>
      </c>
      <c r="O34" s="295"/>
      <c r="P34" s="120">
        <v>400000000</v>
      </c>
      <c r="Q34" s="541"/>
      <c r="R34" s="541"/>
      <c r="S34" s="573"/>
      <c r="T34" s="3">
        <f t="shared" si="3"/>
        <v>0</v>
      </c>
      <c r="U34" s="541"/>
      <c r="V34" s="573"/>
      <c r="W34" s="3">
        <f t="shared" si="0"/>
        <v>0</v>
      </c>
      <c r="X34" s="541"/>
      <c r="Y34" s="573"/>
      <c r="Z34" s="3">
        <f t="shared" si="1"/>
        <v>400000000</v>
      </c>
      <c r="AA34" s="541"/>
      <c r="AB34" s="573"/>
      <c r="AC34" s="3">
        <f t="shared" si="2"/>
        <v>0</v>
      </c>
      <c r="AD34" s="541"/>
      <c r="AE34" s="596"/>
    </row>
    <row r="35" spans="2:31" ht="42" customHeight="1" x14ac:dyDescent="0.25">
      <c r="B35" s="536"/>
      <c r="C35" s="545" t="s">
        <v>1194</v>
      </c>
      <c r="D35" s="589">
        <v>2012170010015</v>
      </c>
      <c r="E35" s="588" t="s">
        <v>1195</v>
      </c>
      <c r="F35" s="294" t="s">
        <v>1196</v>
      </c>
      <c r="G35" s="295" t="s">
        <v>1197</v>
      </c>
      <c r="H35" s="294" t="s">
        <v>1198</v>
      </c>
      <c r="I35" s="295">
        <v>21</v>
      </c>
      <c r="J35" s="295">
        <v>3</v>
      </c>
      <c r="K35" s="295">
        <v>11</v>
      </c>
      <c r="L35" s="295">
        <v>41</v>
      </c>
      <c r="M35" s="295">
        <v>22</v>
      </c>
      <c r="N35" s="295">
        <v>15</v>
      </c>
      <c r="O35" s="295">
        <v>3</v>
      </c>
      <c r="P35" s="120">
        <v>20000000</v>
      </c>
      <c r="Q35" s="572">
        <f>SUM(T35:T48)+SUM(W35:W48)+SUM(Z35:Z48)+SUM(AC35:AC48)</f>
        <v>522000000</v>
      </c>
      <c r="R35" s="541">
        <f>SUM(Q35:Q51)</f>
        <v>700000000</v>
      </c>
      <c r="S35" s="573"/>
      <c r="T35" s="3">
        <f t="shared" si="3"/>
        <v>0</v>
      </c>
      <c r="U35" s="541">
        <f>SUM(T35:T51)</f>
        <v>0</v>
      </c>
      <c r="V35" s="573"/>
      <c r="W35" s="3">
        <f t="shared" si="0"/>
        <v>0</v>
      </c>
      <c r="X35" s="541">
        <f>SUM(W35:W51)</f>
        <v>0</v>
      </c>
      <c r="Y35" s="573"/>
      <c r="Z35" s="2">
        <f t="shared" si="1"/>
        <v>20000000</v>
      </c>
      <c r="AA35" s="541">
        <f>SUM(Z35:Z51)</f>
        <v>700000000</v>
      </c>
      <c r="AB35" s="573"/>
      <c r="AC35" s="2">
        <f t="shared" si="2"/>
        <v>0</v>
      </c>
      <c r="AD35" s="541">
        <f>SUM(AC35:AC51)</f>
        <v>0</v>
      </c>
      <c r="AE35" s="596"/>
    </row>
    <row r="36" spans="2:31" ht="68.25" customHeight="1" x14ac:dyDescent="0.25">
      <c r="B36" s="536"/>
      <c r="C36" s="545"/>
      <c r="D36" s="594"/>
      <c r="E36" s="593"/>
      <c r="F36" s="294" t="s">
        <v>1199</v>
      </c>
      <c r="G36" s="295" t="s">
        <v>1200</v>
      </c>
      <c r="H36" s="294" t="s">
        <v>1201</v>
      </c>
      <c r="I36" s="295">
        <v>21</v>
      </c>
      <c r="J36" s="295">
        <v>3</v>
      </c>
      <c r="K36" s="295">
        <v>11</v>
      </c>
      <c r="L36" s="295">
        <v>41</v>
      </c>
      <c r="M36" s="295">
        <v>22</v>
      </c>
      <c r="N36" s="295">
        <v>15</v>
      </c>
      <c r="O36" s="295">
        <v>3</v>
      </c>
      <c r="P36" s="120">
        <v>6000000</v>
      </c>
      <c r="Q36" s="573"/>
      <c r="R36" s="541"/>
      <c r="S36" s="573"/>
      <c r="T36" s="3">
        <f t="shared" si="3"/>
        <v>0</v>
      </c>
      <c r="U36" s="541"/>
      <c r="V36" s="573"/>
      <c r="W36" s="3">
        <f t="shared" si="0"/>
        <v>0</v>
      </c>
      <c r="X36" s="541"/>
      <c r="Y36" s="573"/>
      <c r="Z36" s="2">
        <f t="shared" si="1"/>
        <v>6000000</v>
      </c>
      <c r="AA36" s="541"/>
      <c r="AB36" s="573"/>
      <c r="AC36" s="2">
        <f t="shared" si="2"/>
        <v>0</v>
      </c>
      <c r="AD36" s="541"/>
      <c r="AE36" s="596"/>
    </row>
    <row r="37" spans="2:31" ht="34.5" customHeight="1" x14ac:dyDescent="0.25">
      <c r="B37" s="536"/>
      <c r="C37" s="545"/>
      <c r="D37" s="594"/>
      <c r="E37" s="593"/>
      <c r="F37" s="294" t="s">
        <v>1202</v>
      </c>
      <c r="G37" s="295" t="s">
        <v>1203</v>
      </c>
      <c r="H37" s="294" t="s">
        <v>1204</v>
      </c>
      <c r="I37" s="295">
        <v>21</v>
      </c>
      <c r="J37" s="295">
        <v>3</v>
      </c>
      <c r="K37" s="295">
        <v>11</v>
      </c>
      <c r="L37" s="295">
        <v>41</v>
      </c>
      <c r="M37" s="295">
        <v>22</v>
      </c>
      <c r="N37" s="295">
        <v>15</v>
      </c>
      <c r="O37" s="295">
        <v>4</v>
      </c>
      <c r="P37" s="120">
        <v>102000000</v>
      </c>
      <c r="Q37" s="573"/>
      <c r="R37" s="541"/>
      <c r="S37" s="573"/>
      <c r="T37" s="3">
        <f t="shared" si="3"/>
        <v>0</v>
      </c>
      <c r="U37" s="541"/>
      <c r="V37" s="573"/>
      <c r="W37" s="3">
        <f t="shared" si="0"/>
        <v>0</v>
      </c>
      <c r="X37" s="541"/>
      <c r="Y37" s="573"/>
      <c r="Z37" s="2">
        <f t="shared" si="1"/>
        <v>102000000</v>
      </c>
      <c r="AA37" s="541"/>
      <c r="AB37" s="573"/>
      <c r="AC37" s="2">
        <f t="shared" si="2"/>
        <v>0</v>
      </c>
      <c r="AD37" s="541"/>
      <c r="AE37" s="596"/>
    </row>
    <row r="38" spans="2:31" ht="36.75" customHeight="1" x14ac:dyDescent="0.25">
      <c r="B38" s="536"/>
      <c r="C38" s="545"/>
      <c r="D38" s="594"/>
      <c r="E38" s="593"/>
      <c r="F38" s="294" t="s">
        <v>1205</v>
      </c>
      <c r="G38" s="295" t="s">
        <v>1206</v>
      </c>
      <c r="H38" s="294" t="s">
        <v>1207</v>
      </c>
      <c r="I38" s="295">
        <v>21</v>
      </c>
      <c r="J38" s="295">
        <v>3</v>
      </c>
      <c r="K38" s="295">
        <v>11</v>
      </c>
      <c r="L38" s="295">
        <v>41</v>
      </c>
      <c r="M38" s="295">
        <v>22</v>
      </c>
      <c r="N38" s="295">
        <v>15</v>
      </c>
      <c r="O38" s="295">
        <v>4</v>
      </c>
      <c r="P38" s="120">
        <v>60000000</v>
      </c>
      <c r="Q38" s="573"/>
      <c r="R38" s="541"/>
      <c r="S38" s="573"/>
      <c r="T38" s="3">
        <f t="shared" si="3"/>
        <v>0</v>
      </c>
      <c r="U38" s="541"/>
      <c r="V38" s="573"/>
      <c r="W38" s="3">
        <f t="shared" si="0"/>
        <v>0</v>
      </c>
      <c r="X38" s="541"/>
      <c r="Y38" s="573"/>
      <c r="Z38" s="2">
        <f t="shared" si="1"/>
        <v>60000000</v>
      </c>
      <c r="AA38" s="541"/>
      <c r="AB38" s="573"/>
      <c r="AC38" s="2">
        <f t="shared" si="2"/>
        <v>0</v>
      </c>
      <c r="AD38" s="541"/>
      <c r="AE38" s="596"/>
    </row>
    <row r="39" spans="2:31" ht="42.75" customHeight="1" x14ac:dyDescent="0.25">
      <c r="B39" s="536"/>
      <c r="C39" s="545"/>
      <c r="D39" s="594"/>
      <c r="E39" s="593"/>
      <c r="F39" s="294" t="s">
        <v>1208</v>
      </c>
      <c r="G39" s="295" t="s">
        <v>1200</v>
      </c>
      <c r="H39" s="294" t="s">
        <v>1201</v>
      </c>
      <c r="I39" s="295">
        <v>21</v>
      </c>
      <c r="J39" s="295">
        <v>3</v>
      </c>
      <c r="K39" s="295">
        <v>11</v>
      </c>
      <c r="L39" s="295">
        <v>41</v>
      </c>
      <c r="M39" s="295">
        <v>22</v>
      </c>
      <c r="N39" s="295">
        <v>15</v>
      </c>
      <c r="O39" s="295">
        <v>4</v>
      </c>
      <c r="P39" s="120">
        <v>20000000</v>
      </c>
      <c r="Q39" s="573"/>
      <c r="R39" s="541"/>
      <c r="S39" s="573"/>
      <c r="T39" s="3">
        <f t="shared" si="3"/>
        <v>0</v>
      </c>
      <c r="U39" s="541"/>
      <c r="V39" s="573"/>
      <c r="W39" s="3">
        <f t="shared" si="0"/>
        <v>0</v>
      </c>
      <c r="X39" s="541"/>
      <c r="Y39" s="573"/>
      <c r="Z39" s="2">
        <f t="shared" si="1"/>
        <v>20000000</v>
      </c>
      <c r="AA39" s="541"/>
      <c r="AB39" s="573"/>
      <c r="AC39" s="2">
        <f t="shared" si="2"/>
        <v>0</v>
      </c>
      <c r="AD39" s="541"/>
      <c r="AE39" s="596"/>
    </row>
    <row r="40" spans="2:31" ht="38.25" customHeight="1" x14ac:dyDescent="0.25">
      <c r="B40" s="536"/>
      <c r="C40" s="545"/>
      <c r="D40" s="594"/>
      <c r="E40" s="593"/>
      <c r="F40" s="294" t="s">
        <v>1209</v>
      </c>
      <c r="G40" s="295" t="s">
        <v>1203</v>
      </c>
      <c r="H40" s="294" t="s">
        <v>1204</v>
      </c>
      <c r="I40" s="295">
        <v>21</v>
      </c>
      <c r="J40" s="295">
        <v>3</v>
      </c>
      <c r="K40" s="295">
        <v>11</v>
      </c>
      <c r="L40" s="295">
        <v>41</v>
      </c>
      <c r="M40" s="295">
        <v>22</v>
      </c>
      <c r="N40" s="295">
        <v>15</v>
      </c>
      <c r="O40" s="295">
        <v>5</v>
      </c>
      <c r="P40" s="120">
        <v>50000000</v>
      </c>
      <c r="Q40" s="573"/>
      <c r="R40" s="541"/>
      <c r="S40" s="573"/>
      <c r="T40" s="3">
        <f t="shared" si="3"/>
        <v>0</v>
      </c>
      <c r="U40" s="541"/>
      <c r="V40" s="573"/>
      <c r="W40" s="3">
        <f t="shared" si="0"/>
        <v>0</v>
      </c>
      <c r="X40" s="541"/>
      <c r="Y40" s="573"/>
      <c r="Z40" s="2">
        <f t="shared" si="1"/>
        <v>50000000</v>
      </c>
      <c r="AA40" s="541"/>
      <c r="AB40" s="573"/>
      <c r="AC40" s="2">
        <f t="shared" si="2"/>
        <v>0</v>
      </c>
      <c r="AD40" s="541"/>
      <c r="AE40" s="596"/>
    </row>
    <row r="41" spans="2:31" ht="45" x14ac:dyDescent="0.25">
      <c r="B41" s="536"/>
      <c r="C41" s="545"/>
      <c r="D41" s="594"/>
      <c r="E41" s="593"/>
      <c r="F41" s="294" t="s">
        <v>1210</v>
      </c>
      <c r="G41" s="295" t="s">
        <v>1200</v>
      </c>
      <c r="H41" s="294" t="s">
        <v>1201</v>
      </c>
      <c r="I41" s="295">
        <v>21</v>
      </c>
      <c r="J41" s="295">
        <v>3</v>
      </c>
      <c r="K41" s="295">
        <v>11</v>
      </c>
      <c r="L41" s="295">
        <v>41</v>
      </c>
      <c r="M41" s="295">
        <v>22</v>
      </c>
      <c r="N41" s="295">
        <v>15</v>
      </c>
      <c r="O41" s="295">
        <v>4</v>
      </c>
      <c r="P41" s="120">
        <v>20000000</v>
      </c>
      <c r="Q41" s="573"/>
      <c r="R41" s="541"/>
      <c r="S41" s="573"/>
      <c r="T41" s="3">
        <f t="shared" si="3"/>
        <v>0</v>
      </c>
      <c r="U41" s="541"/>
      <c r="V41" s="573"/>
      <c r="W41" s="3">
        <f t="shared" si="0"/>
        <v>0</v>
      </c>
      <c r="X41" s="541"/>
      <c r="Y41" s="573"/>
      <c r="Z41" s="2">
        <f t="shared" si="1"/>
        <v>20000000</v>
      </c>
      <c r="AA41" s="541"/>
      <c r="AB41" s="573"/>
      <c r="AC41" s="2">
        <f t="shared" si="2"/>
        <v>0</v>
      </c>
      <c r="AD41" s="541"/>
      <c r="AE41" s="596"/>
    </row>
    <row r="42" spans="2:31" ht="42" customHeight="1" x14ac:dyDescent="0.25">
      <c r="B42" s="536"/>
      <c r="C42" s="545"/>
      <c r="D42" s="594"/>
      <c r="E42" s="593"/>
      <c r="F42" s="294" t="s">
        <v>1211</v>
      </c>
      <c r="G42" s="295" t="s">
        <v>1200</v>
      </c>
      <c r="H42" s="294" t="s">
        <v>1201</v>
      </c>
      <c r="I42" s="295">
        <v>21</v>
      </c>
      <c r="J42" s="295">
        <v>3</v>
      </c>
      <c r="K42" s="295">
        <v>11</v>
      </c>
      <c r="L42" s="295">
        <v>41</v>
      </c>
      <c r="M42" s="295">
        <v>22</v>
      </c>
      <c r="N42" s="295">
        <v>15</v>
      </c>
      <c r="O42" s="295">
        <v>4</v>
      </c>
      <c r="P42" s="120">
        <v>8000000</v>
      </c>
      <c r="Q42" s="573"/>
      <c r="R42" s="541"/>
      <c r="S42" s="573"/>
      <c r="T42" s="3">
        <f t="shared" si="3"/>
        <v>0</v>
      </c>
      <c r="U42" s="541"/>
      <c r="V42" s="573"/>
      <c r="W42" s="3">
        <f t="shared" si="0"/>
        <v>0</v>
      </c>
      <c r="X42" s="541"/>
      <c r="Y42" s="573"/>
      <c r="Z42" s="2">
        <f t="shared" si="1"/>
        <v>8000000</v>
      </c>
      <c r="AA42" s="541"/>
      <c r="AB42" s="573"/>
      <c r="AC42" s="2">
        <f t="shared" si="2"/>
        <v>0</v>
      </c>
      <c r="AD42" s="541"/>
      <c r="AE42" s="596"/>
    </row>
    <row r="43" spans="2:31" ht="56.25" customHeight="1" x14ac:dyDescent="0.25">
      <c r="B43" s="536"/>
      <c r="C43" s="545"/>
      <c r="D43" s="594"/>
      <c r="E43" s="593"/>
      <c r="F43" s="294" t="s">
        <v>1212</v>
      </c>
      <c r="G43" s="295" t="s">
        <v>1200</v>
      </c>
      <c r="H43" s="294" t="s">
        <v>1201</v>
      </c>
      <c r="I43" s="295">
        <v>21</v>
      </c>
      <c r="J43" s="295">
        <v>3</v>
      </c>
      <c r="K43" s="295">
        <v>11</v>
      </c>
      <c r="L43" s="295">
        <v>41</v>
      </c>
      <c r="M43" s="295">
        <v>22</v>
      </c>
      <c r="N43" s="295">
        <v>15</v>
      </c>
      <c r="O43" s="295">
        <v>4</v>
      </c>
      <c r="P43" s="120">
        <v>20000000</v>
      </c>
      <c r="Q43" s="573"/>
      <c r="R43" s="541"/>
      <c r="S43" s="573"/>
      <c r="T43" s="3">
        <f t="shared" si="3"/>
        <v>0</v>
      </c>
      <c r="U43" s="541"/>
      <c r="V43" s="573"/>
      <c r="W43" s="3">
        <f t="shared" si="0"/>
        <v>0</v>
      </c>
      <c r="X43" s="541"/>
      <c r="Y43" s="573"/>
      <c r="Z43" s="2">
        <f t="shared" si="1"/>
        <v>20000000</v>
      </c>
      <c r="AA43" s="541"/>
      <c r="AB43" s="573"/>
      <c r="AC43" s="2">
        <f t="shared" si="2"/>
        <v>0</v>
      </c>
      <c r="AD43" s="541"/>
      <c r="AE43" s="596"/>
    </row>
    <row r="44" spans="2:31" ht="68.25" customHeight="1" x14ac:dyDescent="0.25">
      <c r="B44" s="536"/>
      <c r="C44" s="545"/>
      <c r="D44" s="594"/>
      <c r="E44" s="593"/>
      <c r="F44" s="294" t="s">
        <v>1213</v>
      </c>
      <c r="G44" s="295" t="s">
        <v>1214</v>
      </c>
      <c r="H44" s="294" t="s">
        <v>1204</v>
      </c>
      <c r="I44" s="295">
        <v>21</v>
      </c>
      <c r="J44" s="295">
        <v>3</v>
      </c>
      <c r="K44" s="295">
        <v>11</v>
      </c>
      <c r="L44" s="295">
        <v>41</v>
      </c>
      <c r="M44" s="295">
        <v>22</v>
      </c>
      <c r="N44" s="295">
        <v>15</v>
      </c>
      <c r="O44" s="295">
        <v>3</v>
      </c>
      <c r="P44" s="120">
        <v>30000000</v>
      </c>
      <c r="Q44" s="573"/>
      <c r="R44" s="541"/>
      <c r="S44" s="573"/>
      <c r="T44" s="3">
        <f t="shared" si="3"/>
        <v>0</v>
      </c>
      <c r="U44" s="541"/>
      <c r="V44" s="573"/>
      <c r="W44" s="3">
        <f t="shared" si="0"/>
        <v>0</v>
      </c>
      <c r="X44" s="541"/>
      <c r="Y44" s="573"/>
      <c r="Z44" s="2">
        <f t="shared" si="1"/>
        <v>30000000</v>
      </c>
      <c r="AA44" s="541"/>
      <c r="AB44" s="573"/>
      <c r="AC44" s="2">
        <f t="shared" si="2"/>
        <v>0</v>
      </c>
      <c r="AD44" s="541"/>
      <c r="AE44" s="596"/>
    </row>
    <row r="45" spans="2:31" ht="50.25" customHeight="1" x14ac:dyDescent="0.25">
      <c r="B45" s="536"/>
      <c r="C45" s="545"/>
      <c r="D45" s="594"/>
      <c r="E45" s="593"/>
      <c r="F45" s="294" t="s">
        <v>1215</v>
      </c>
      <c r="G45" s="295" t="s">
        <v>1203</v>
      </c>
      <c r="H45" s="294" t="s">
        <v>1204</v>
      </c>
      <c r="I45" s="295">
        <v>21</v>
      </c>
      <c r="J45" s="295">
        <v>3</v>
      </c>
      <c r="K45" s="295">
        <v>11</v>
      </c>
      <c r="L45" s="295">
        <v>41</v>
      </c>
      <c r="M45" s="295">
        <v>22</v>
      </c>
      <c r="N45" s="295">
        <v>15</v>
      </c>
      <c r="O45" s="295">
        <v>4</v>
      </c>
      <c r="P45" s="120">
        <v>22000000</v>
      </c>
      <c r="Q45" s="573"/>
      <c r="R45" s="541"/>
      <c r="S45" s="573"/>
      <c r="T45" s="3">
        <f t="shared" si="3"/>
        <v>0</v>
      </c>
      <c r="U45" s="541"/>
      <c r="V45" s="573"/>
      <c r="W45" s="3">
        <f t="shared" si="0"/>
        <v>0</v>
      </c>
      <c r="X45" s="541"/>
      <c r="Y45" s="573"/>
      <c r="Z45" s="2">
        <f t="shared" si="1"/>
        <v>22000000</v>
      </c>
      <c r="AA45" s="541"/>
      <c r="AB45" s="573"/>
      <c r="AC45" s="2">
        <f t="shared" si="2"/>
        <v>0</v>
      </c>
      <c r="AD45" s="541"/>
      <c r="AE45" s="596"/>
    </row>
    <row r="46" spans="2:31" ht="43.5" customHeight="1" x14ac:dyDescent="0.25">
      <c r="B46" s="536"/>
      <c r="C46" s="545"/>
      <c r="D46" s="594"/>
      <c r="E46" s="593"/>
      <c r="F46" s="294" t="s">
        <v>1216</v>
      </c>
      <c r="G46" s="295" t="s">
        <v>1200</v>
      </c>
      <c r="H46" s="294" t="s">
        <v>1201</v>
      </c>
      <c r="I46" s="295">
        <v>21</v>
      </c>
      <c r="J46" s="295">
        <v>3</v>
      </c>
      <c r="K46" s="295">
        <v>11</v>
      </c>
      <c r="L46" s="295">
        <v>41</v>
      </c>
      <c r="M46" s="295">
        <v>22</v>
      </c>
      <c r="N46" s="295">
        <v>15</v>
      </c>
      <c r="O46" s="295">
        <v>4</v>
      </c>
      <c r="P46" s="120">
        <v>25000000</v>
      </c>
      <c r="Q46" s="573"/>
      <c r="R46" s="541"/>
      <c r="S46" s="573"/>
      <c r="T46" s="3">
        <f t="shared" si="3"/>
        <v>0</v>
      </c>
      <c r="U46" s="541"/>
      <c r="V46" s="573"/>
      <c r="W46" s="3">
        <f t="shared" si="0"/>
        <v>0</v>
      </c>
      <c r="X46" s="541"/>
      <c r="Y46" s="573"/>
      <c r="Z46" s="2">
        <f t="shared" si="1"/>
        <v>25000000</v>
      </c>
      <c r="AA46" s="541"/>
      <c r="AB46" s="573"/>
      <c r="AC46" s="2">
        <f t="shared" si="2"/>
        <v>0</v>
      </c>
      <c r="AD46" s="541"/>
      <c r="AE46" s="596"/>
    </row>
    <row r="47" spans="2:31" ht="40.5" customHeight="1" x14ac:dyDescent="0.25">
      <c r="B47" s="536"/>
      <c r="C47" s="545"/>
      <c r="D47" s="594"/>
      <c r="E47" s="593"/>
      <c r="F47" s="294" t="s">
        <v>1217</v>
      </c>
      <c r="G47" s="295" t="s">
        <v>1203</v>
      </c>
      <c r="H47" s="294" t="s">
        <v>1204</v>
      </c>
      <c r="I47" s="295">
        <v>21</v>
      </c>
      <c r="J47" s="295">
        <v>3</v>
      </c>
      <c r="K47" s="295">
        <v>11</v>
      </c>
      <c r="L47" s="295">
        <v>41</v>
      </c>
      <c r="M47" s="295">
        <v>22</v>
      </c>
      <c r="N47" s="295">
        <v>15</v>
      </c>
      <c r="O47" s="295">
        <v>4</v>
      </c>
      <c r="P47" s="120">
        <v>120000000</v>
      </c>
      <c r="Q47" s="573"/>
      <c r="R47" s="541"/>
      <c r="S47" s="573"/>
      <c r="T47" s="3">
        <f t="shared" si="3"/>
        <v>0</v>
      </c>
      <c r="U47" s="541"/>
      <c r="V47" s="573"/>
      <c r="W47" s="3">
        <f t="shared" si="0"/>
        <v>0</v>
      </c>
      <c r="X47" s="541"/>
      <c r="Y47" s="573"/>
      <c r="Z47" s="2">
        <f t="shared" si="1"/>
        <v>120000000</v>
      </c>
      <c r="AA47" s="541"/>
      <c r="AB47" s="573"/>
      <c r="AC47" s="2">
        <f t="shared" si="2"/>
        <v>0</v>
      </c>
      <c r="AD47" s="541"/>
      <c r="AE47" s="596"/>
    </row>
    <row r="48" spans="2:31" ht="39.75" customHeight="1" x14ac:dyDescent="0.25">
      <c r="B48" s="536"/>
      <c r="C48" s="545"/>
      <c r="D48" s="594"/>
      <c r="E48" s="556"/>
      <c r="F48" s="294" t="s">
        <v>1218</v>
      </c>
      <c r="G48" s="295" t="s">
        <v>1203</v>
      </c>
      <c r="H48" s="294" t="s">
        <v>1204</v>
      </c>
      <c r="I48" s="295">
        <v>21</v>
      </c>
      <c r="J48" s="295">
        <v>3</v>
      </c>
      <c r="K48" s="295">
        <v>11</v>
      </c>
      <c r="L48" s="295">
        <v>41</v>
      </c>
      <c r="M48" s="295">
        <v>22</v>
      </c>
      <c r="N48" s="295">
        <v>15</v>
      </c>
      <c r="O48" s="295">
        <v>4</v>
      </c>
      <c r="P48" s="120">
        <v>19000000</v>
      </c>
      <c r="Q48" s="541"/>
      <c r="R48" s="541"/>
      <c r="S48" s="573"/>
      <c r="T48" s="3">
        <f t="shared" si="3"/>
        <v>0</v>
      </c>
      <c r="U48" s="541"/>
      <c r="V48" s="573"/>
      <c r="W48" s="3">
        <f t="shared" si="0"/>
        <v>0</v>
      </c>
      <c r="X48" s="541"/>
      <c r="Y48" s="573"/>
      <c r="Z48" s="2">
        <f t="shared" si="1"/>
        <v>19000000</v>
      </c>
      <c r="AA48" s="541"/>
      <c r="AB48" s="573"/>
      <c r="AC48" s="2">
        <f t="shared" si="2"/>
        <v>0</v>
      </c>
      <c r="AD48" s="541"/>
      <c r="AE48" s="596"/>
    </row>
    <row r="49" spans="2:31" ht="83.25" customHeight="1" x14ac:dyDescent="0.25">
      <c r="B49" s="536"/>
      <c r="C49" s="545"/>
      <c r="D49" s="589">
        <v>2012170010018</v>
      </c>
      <c r="E49" s="588" t="s">
        <v>1219</v>
      </c>
      <c r="F49" s="294" t="s">
        <v>1220</v>
      </c>
      <c r="G49" s="295" t="s">
        <v>1221</v>
      </c>
      <c r="H49" s="294" t="s">
        <v>1222</v>
      </c>
      <c r="I49" s="295">
        <v>21</v>
      </c>
      <c r="J49" s="295">
        <v>3</v>
      </c>
      <c r="K49" s="295">
        <v>11</v>
      </c>
      <c r="L49" s="295">
        <v>41</v>
      </c>
      <c r="M49" s="295">
        <v>22</v>
      </c>
      <c r="N49" s="295">
        <v>18</v>
      </c>
      <c r="O49" s="295">
        <v>4</v>
      </c>
      <c r="P49" s="120">
        <v>20000000</v>
      </c>
      <c r="Q49" s="572">
        <f>SUM(T49:T50)+SUM(W49:W50)+SUM(Z49:Z50)+SUM(AC49:AC50)</f>
        <v>28000000</v>
      </c>
      <c r="R49" s="541"/>
      <c r="S49" s="573"/>
      <c r="T49" s="3">
        <f t="shared" si="3"/>
        <v>0</v>
      </c>
      <c r="U49" s="541"/>
      <c r="V49" s="573"/>
      <c r="W49" s="3">
        <f t="shared" si="0"/>
        <v>0</v>
      </c>
      <c r="X49" s="541"/>
      <c r="Y49" s="573"/>
      <c r="Z49" s="2">
        <f t="shared" si="1"/>
        <v>20000000</v>
      </c>
      <c r="AA49" s="541"/>
      <c r="AB49" s="573"/>
      <c r="AC49" s="2">
        <f t="shared" si="2"/>
        <v>0</v>
      </c>
      <c r="AD49" s="541"/>
      <c r="AE49" s="596"/>
    </row>
    <row r="50" spans="2:31" ht="57" customHeight="1" x14ac:dyDescent="0.25">
      <c r="B50" s="536"/>
      <c r="C50" s="545"/>
      <c r="D50" s="558"/>
      <c r="E50" s="556"/>
      <c r="F50" s="294" t="s">
        <v>1223</v>
      </c>
      <c r="G50" s="295" t="s">
        <v>1221</v>
      </c>
      <c r="H50" s="294" t="s">
        <v>1222</v>
      </c>
      <c r="I50" s="295">
        <v>21</v>
      </c>
      <c r="J50" s="295">
        <v>3</v>
      </c>
      <c r="K50" s="295">
        <v>11</v>
      </c>
      <c r="L50" s="295">
        <v>41</v>
      </c>
      <c r="M50" s="295">
        <v>22</v>
      </c>
      <c r="N50" s="295">
        <v>18</v>
      </c>
      <c r="O50" s="295">
        <v>5</v>
      </c>
      <c r="P50" s="120">
        <v>8000000</v>
      </c>
      <c r="Q50" s="541"/>
      <c r="R50" s="541"/>
      <c r="S50" s="573"/>
      <c r="T50" s="3">
        <f t="shared" si="3"/>
        <v>0</v>
      </c>
      <c r="U50" s="541"/>
      <c r="V50" s="573"/>
      <c r="W50" s="3">
        <f t="shared" si="0"/>
        <v>0</v>
      </c>
      <c r="X50" s="541"/>
      <c r="Y50" s="573"/>
      <c r="Z50" s="2">
        <f t="shared" si="1"/>
        <v>8000000</v>
      </c>
      <c r="AA50" s="541"/>
      <c r="AB50" s="573"/>
      <c r="AC50" s="2">
        <f t="shared" si="2"/>
        <v>0</v>
      </c>
      <c r="AD50" s="541"/>
      <c r="AE50" s="596"/>
    </row>
    <row r="51" spans="2:31" ht="59.25" customHeight="1" x14ac:dyDescent="0.25">
      <c r="B51" s="536"/>
      <c r="C51" s="548"/>
      <c r="D51" s="1">
        <v>201217001007</v>
      </c>
      <c r="E51" s="322" t="s">
        <v>255</v>
      </c>
      <c r="F51" s="322" t="s">
        <v>1224</v>
      </c>
      <c r="G51" s="321"/>
      <c r="H51" s="322"/>
      <c r="I51" s="321">
        <v>26</v>
      </c>
      <c r="J51" s="321">
        <v>3</v>
      </c>
      <c r="K51" s="321">
        <v>11</v>
      </c>
      <c r="L51" s="321">
        <v>41</v>
      </c>
      <c r="M51" s="321">
        <v>22</v>
      </c>
      <c r="N51" s="321">
        <v>7</v>
      </c>
      <c r="O51" s="321">
        <v>6</v>
      </c>
      <c r="P51" s="124">
        <v>150000000</v>
      </c>
      <c r="Q51" s="301">
        <f>P51</f>
        <v>150000000</v>
      </c>
      <c r="R51" s="542"/>
      <c r="S51" s="573"/>
      <c r="T51" s="2">
        <f t="shared" si="3"/>
        <v>0</v>
      </c>
      <c r="U51" s="542"/>
      <c r="V51" s="573"/>
      <c r="W51" s="2">
        <f t="shared" si="0"/>
        <v>0</v>
      </c>
      <c r="X51" s="542"/>
      <c r="Y51" s="573"/>
      <c r="Z51" s="2">
        <f t="shared" si="1"/>
        <v>150000000</v>
      </c>
      <c r="AA51" s="542"/>
      <c r="AB51" s="573"/>
      <c r="AC51" s="2">
        <f t="shared" si="2"/>
        <v>0</v>
      </c>
      <c r="AD51" s="542"/>
      <c r="AE51" s="596"/>
    </row>
    <row r="52" spans="2:31" ht="59.25" customHeight="1" x14ac:dyDescent="0.25">
      <c r="B52" s="536"/>
      <c r="C52" s="544" t="s">
        <v>1225</v>
      </c>
      <c r="D52" s="589">
        <v>2012170010016</v>
      </c>
      <c r="E52" s="588" t="s">
        <v>1226</v>
      </c>
      <c r="F52" s="308" t="s">
        <v>1227</v>
      </c>
      <c r="G52" s="310" t="s">
        <v>1228</v>
      </c>
      <c r="H52" s="308" t="s">
        <v>1229</v>
      </c>
      <c r="I52" s="310">
        <v>21</v>
      </c>
      <c r="J52" s="310">
        <v>3</v>
      </c>
      <c r="K52" s="310">
        <v>11</v>
      </c>
      <c r="L52" s="310">
        <v>41</v>
      </c>
      <c r="M52" s="310">
        <v>23</v>
      </c>
      <c r="N52" s="310">
        <v>16</v>
      </c>
      <c r="O52" s="310">
        <v>4</v>
      </c>
      <c r="P52" s="122">
        <v>51000000</v>
      </c>
      <c r="Q52" s="572">
        <f>SUM(T52:T57)+SUM(W52:W57)+SUM(Z52:Z57)+SUM(AC52:AC57)</f>
        <v>116000000</v>
      </c>
      <c r="R52" s="572">
        <f>Q52</f>
        <v>116000000</v>
      </c>
      <c r="S52" s="573"/>
      <c r="T52" s="4">
        <f t="shared" si="3"/>
        <v>0</v>
      </c>
      <c r="U52" s="572">
        <f>SUM(T52:T57)</f>
        <v>0</v>
      </c>
      <c r="V52" s="573"/>
      <c r="W52" s="4">
        <f t="shared" si="0"/>
        <v>0</v>
      </c>
      <c r="X52" s="572">
        <f>SUM(W52:W57)</f>
        <v>0</v>
      </c>
      <c r="Y52" s="573"/>
      <c r="Z52" s="4">
        <f t="shared" si="1"/>
        <v>51000000</v>
      </c>
      <c r="AA52" s="572">
        <f>SUM(Z52:Z57)</f>
        <v>116000000</v>
      </c>
      <c r="AB52" s="573"/>
      <c r="AC52" s="4">
        <f t="shared" si="2"/>
        <v>0</v>
      </c>
      <c r="AD52" s="572">
        <f>SUM(AC52:AC57)</f>
        <v>0</v>
      </c>
      <c r="AE52" s="596"/>
    </row>
    <row r="53" spans="2:31" ht="86.25" customHeight="1" x14ac:dyDescent="0.25">
      <c r="B53" s="536"/>
      <c r="C53" s="574"/>
      <c r="D53" s="594"/>
      <c r="E53" s="593"/>
      <c r="F53" s="299" t="s">
        <v>1230</v>
      </c>
      <c r="G53" s="293" t="s">
        <v>1231</v>
      </c>
      <c r="H53" s="299" t="s">
        <v>1232</v>
      </c>
      <c r="I53" s="293">
        <v>21</v>
      </c>
      <c r="J53" s="293">
        <v>3</v>
      </c>
      <c r="K53" s="293">
        <v>11</v>
      </c>
      <c r="L53" s="293">
        <v>41</v>
      </c>
      <c r="M53" s="293">
        <v>23</v>
      </c>
      <c r="N53" s="293">
        <v>16</v>
      </c>
      <c r="O53" s="293">
        <v>4</v>
      </c>
      <c r="P53" s="121">
        <v>5000000</v>
      </c>
      <c r="Q53" s="573"/>
      <c r="R53" s="573"/>
      <c r="S53" s="573"/>
      <c r="T53" s="2">
        <f t="shared" si="3"/>
        <v>0</v>
      </c>
      <c r="U53" s="573"/>
      <c r="V53" s="573"/>
      <c r="W53" s="2">
        <f t="shared" si="0"/>
        <v>0</v>
      </c>
      <c r="X53" s="573"/>
      <c r="Y53" s="573"/>
      <c r="Z53" s="2">
        <f t="shared" si="1"/>
        <v>5000000</v>
      </c>
      <c r="AA53" s="573"/>
      <c r="AB53" s="573"/>
      <c r="AC53" s="2">
        <f t="shared" si="2"/>
        <v>0</v>
      </c>
      <c r="AD53" s="573"/>
      <c r="AE53" s="596"/>
    </row>
    <row r="54" spans="2:31" ht="46.5" customHeight="1" x14ac:dyDescent="0.25">
      <c r="B54" s="536"/>
      <c r="C54" s="574"/>
      <c r="D54" s="594"/>
      <c r="E54" s="593"/>
      <c r="F54" s="299" t="s">
        <v>1233</v>
      </c>
      <c r="G54" s="293" t="s">
        <v>1231</v>
      </c>
      <c r="H54" s="299" t="s">
        <v>1232</v>
      </c>
      <c r="I54" s="293">
        <v>21</v>
      </c>
      <c r="J54" s="293">
        <v>3</v>
      </c>
      <c r="K54" s="293">
        <v>11</v>
      </c>
      <c r="L54" s="293">
        <v>41</v>
      </c>
      <c r="M54" s="293">
        <v>23</v>
      </c>
      <c r="N54" s="293">
        <v>16</v>
      </c>
      <c r="O54" s="293">
        <v>4</v>
      </c>
      <c r="P54" s="121">
        <v>1000000</v>
      </c>
      <c r="Q54" s="573"/>
      <c r="R54" s="573"/>
      <c r="S54" s="573"/>
      <c r="T54" s="2">
        <f t="shared" si="3"/>
        <v>0</v>
      </c>
      <c r="U54" s="573"/>
      <c r="V54" s="573"/>
      <c r="W54" s="2">
        <f t="shared" si="0"/>
        <v>0</v>
      </c>
      <c r="X54" s="573"/>
      <c r="Y54" s="573"/>
      <c r="Z54" s="2">
        <f t="shared" si="1"/>
        <v>1000000</v>
      </c>
      <c r="AA54" s="573"/>
      <c r="AB54" s="573"/>
      <c r="AC54" s="2">
        <f t="shared" si="2"/>
        <v>0</v>
      </c>
      <c r="AD54" s="573"/>
      <c r="AE54" s="596"/>
    </row>
    <row r="55" spans="2:31" ht="69.75" customHeight="1" x14ac:dyDescent="0.25">
      <c r="B55" s="536"/>
      <c r="C55" s="574"/>
      <c r="D55" s="594"/>
      <c r="E55" s="593"/>
      <c r="F55" s="299" t="s">
        <v>1234</v>
      </c>
      <c r="G55" s="293" t="s">
        <v>1228</v>
      </c>
      <c r="H55" s="299" t="s">
        <v>1229</v>
      </c>
      <c r="I55" s="293">
        <v>21</v>
      </c>
      <c r="J55" s="293">
        <v>3</v>
      </c>
      <c r="K55" s="293">
        <v>11</v>
      </c>
      <c r="L55" s="293">
        <v>41</v>
      </c>
      <c r="M55" s="293">
        <v>23</v>
      </c>
      <c r="N55" s="293">
        <v>16</v>
      </c>
      <c r="O55" s="293">
        <v>4</v>
      </c>
      <c r="P55" s="121">
        <v>19000000</v>
      </c>
      <c r="Q55" s="573"/>
      <c r="R55" s="573"/>
      <c r="S55" s="573"/>
      <c r="T55" s="2">
        <f t="shared" si="3"/>
        <v>0</v>
      </c>
      <c r="U55" s="573"/>
      <c r="V55" s="573"/>
      <c r="W55" s="2">
        <f t="shared" si="0"/>
        <v>0</v>
      </c>
      <c r="X55" s="573"/>
      <c r="Y55" s="573"/>
      <c r="Z55" s="2">
        <f t="shared" si="1"/>
        <v>19000000</v>
      </c>
      <c r="AA55" s="573"/>
      <c r="AB55" s="573"/>
      <c r="AC55" s="2">
        <f t="shared" si="2"/>
        <v>0</v>
      </c>
      <c r="AD55" s="573"/>
      <c r="AE55" s="596"/>
    </row>
    <row r="56" spans="2:31" ht="90" x14ac:dyDescent="0.25">
      <c r="B56" s="536"/>
      <c r="C56" s="574"/>
      <c r="D56" s="594"/>
      <c r="E56" s="593"/>
      <c r="F56" s="299" t="s">
        <v>1235</v>
      </c>
      <c r="G56" s="293" t="s">
        <v>1228</v>
      </c>
      <c r="H56" s="299" t="s">
        <v>1229</v>
      </c>
      <c r="I56" s="293">
        <v>21</v>
      </c>
      <c r="J56" s="293">
        <v>3</v>
      </c>
      <c r="K56" s="293">
        <v>11</v>
      </c>
      <c r="L56" s="293">
        <v>41</v>
      </c>
      <c r="M56" s="293">
        <v>23</v>
      </c>
      <c r="N56" s="293">
        <v>16</v>
      </c>
      <c r="O56" s="293">
        <v>5</v>
      </c>
      <c r="P56" s="121">
        <v>24000000</v>
      </c>
      <c r="Q56" s="573"/>
      <c r="R56" s="573"/>
      <c r="S56" s="573"/>
      <c r="T56" s="2">
        <f t="shared" si="3"/>
        <v>0</v>
      </c>
      <c r="U56" s="573"/>
      <c r="V56" s="573"/>
      <c r="W56" s="2">
        <f t="shared" si="0"/>
        <v>0</v>
      </c>
      <c r="X56" s="573"/>
      <c r="Y56" s="573"/>
      <c r="Z56" s="2">
        <f t="shared" si="1"/>
        <v>24000000</v>
      </c>
      <c r="AA56" s="573"/>
      <c r="AB56" s="573"/>
      <c r="AC56" s="2">
        <f t="shared" si="2"/>
        <v>0</v>
      </c>
      <c r="AD56" s="573"/>
      <c r="AE56" s="596"/>
    </row>
    <row r="57" spans="2:31" ht="39.75" customHeight="1" thickBot="1" x14ac:dyDescent="0.3">
      <c r="B57" s="592"/>
      <c r="C57" s="574"/>
      <c r="D57" s="594"/>
      <c r="E57" s="593"/>
      <c r="F57" s="308" t="s">
        <v>1236</v>
      </c>
      <c r="G57" s="310" t="s">
        <v>1228</v>
      </c>
      <c r="H57" s="308" t="s">
        <v>1229</v>
      </c>
      <c r="I57" s="310">
        <v>21</v>
      </c>
      <c r="J57" s="310">
        <v>3</v>
      </c>
      <c r="K57" s="310">
        <v>11</v>
      </c>
      <c r="L57" s="310">
        <v>41</v>
      </c>
      <c r="M57" s="310">
        <v>23</v>
      </c>
      <c r="N57" s="310">
        <v>16</v>
      </c>
      <c r="O57" s="310">
        <v>4</v>
      </c>
      <c r="P57" s="122">
        <v>16000000</v>
      </c>
      <c r="Q57" s="573"/>
      <c r="R57" s="585"/>
      <c r="S57" s="573"/>
      <c r="T57" s="4">
        <f t="shared" si="3"/>
        <v>0</v>
      </c>
      <c r="U57" s="585"/>
      <c r="V57" s="573"/>
      <c r="W57" s="4">
        <f t="shared" si="0"/>
        <v>0</v>
      </c>
      <c r="X57" s="585"/>
      <c r="Y57" s="573"/>
      <c r="Z57" s="4">
        <f t="shared" si="1"/>
        <v>16000000</v>
      </c>
      <c r="AA57" s="585"/>
      <c r="AB57" s="573"/>
      <c r="AC57" s="4">
        <f t="shared" si="2"/>
        <v>0</v>
      </c>
      <c r="AD57" s="585"/>
      <c r="AE57" s="596"/>
    </row>
    <row r="58" spans="2:31" ht="55.5" customHeight="1" x14ac:dyDescent="0.25">
      <c r="B58" s="607" t="s">
        <v>1237</v>
      </c>
      <c r="C58" s="610" t="s">
        <v>1238</v>
      </c>
      <c r="D58" s="557">
        <v>2012170010017</v>
      </c>
      <c r="E58" s="555" t="s">
        <v>1239</v>
      </c>
      <c r="F58" s="318" t="s">
        <v>1240</v>
      </c>
      <c r="G58" s="317" t="s">
        <v>1241</v>
      </c>
      <c r="H58" s="318" t="s">
        <v>1242</v>
      </c>
      <c r="I58" s="317">
        <v>21</v>
      </c>
      <c r="J58" s="317">
        <v>3</v>
      </c>
      <c r="K58" s="317">
        <v>11</v>
      </c>
      <c r="L58" s="317">
        <v>41</v>
      </c>
      <c r="M58" s="317">
        <v>31</v>
      </c>
      <c r="N58" s="317">
        <v>17</v>
      </c>
      <c r="O58" s="317">
        <v>4</v>
      </c>
      <c r="P58" s="119">
        <v>7052000</v>
      </c>
      <c r="Q58" s="540">
        <f>SUM(T58:T82)+SUM(W58:W82)+SUM(Z58:Z82)+SUM(AC58:AC82)</f>
        <v>588320000</v>
      </c>
      <c r="R58" s="540">
        <f>Q58</f>
        <v>588320000</v>
      </c>
      <c r="S58" s="540">
        <f>V58+Y58+AB58</f>
        <v>681998000</v>
      </c>
      <c r="T58" s="36">
        <f t="shared" si="3"/>
        <v>0</v>
      </c>
      <c r="U58" s="540">
        <f>SUM(T58:T82)</f>
        <v>0</v>
      </c>
      <c r="V58" s="540">
        <f>SUM(T58:T94)</f>
        <v>0</v>
      </c>
      <c r="W58" s="36">
        <f t="shared" si="0"/>
        <v>0</v>
      </c>
      <c r="X58" s="540">
        <f>SUM(W58:W82)</f>
        <v>451900000</v>
      </c>
      <c r="Y58" s="540">
        <f>SUM(W58:W94)</f>
        <v>491078000</v>
      </c>
      <c r="Z58" s="36">
        <f t="shared" si="1"/>
        <v>7052000</v>
      </c>
      <c r="AA58" s="540">
        <f>SUM(Z58:Z82)</f>
        <v>136420000</v>
      </c>
      <c r="AB58" s="540">
        <f>SUM(Z58:Z94)</f>
        <v>190920000</v>
      </c>
      <c r="AC58" s="36">
        <f t="shared" si="2"/>
        <v>0</v>
      </c>
      <c r="AD58" s="540">
        <f>SUM(AC58:AC82)</f>
        <v>0</v>
      </c>
      <c r="AE58" s="403">
        <f>SUM(AC58:AC94)</f>
        <v>0</v>
      </c>
    </row>
    <row r="59" spans="2:31" ht="55.5" customHeight="1" x14ac:dyDescent="0.25">
      <c r="B59" s="608"/>
      <c r="C59" s="611"/>
      <c r="D59" s="594"/>
      <c r="E59" s="593"/>
      <c r="F59" s="299" t="s">
        <v>1243</v>
      </c>
      <c r="G59" s="293" t="s">
        <v>1241</v>
      </c>
      <c r="H59" s="299" t="s">
        <v>1242</v>
      </c>
      <c r="I59" s="293">
        <v>21</v>
      </c>
      <c r="J59" s="293">
        <v>3</v>
      </c>
      <c r="K59" s="293">
        <v>11</v>
      </c>
      <c r="L59" s="293">
        <v>41</v>
      </c>
      <c r="M59" s="293">
        <v>31</v>
      </c>
      <c r="N59" s="293">
        <v>17</v>
      </c>
      <c r="O59" s="293">
        <v>4</v>
      </c>
      <c r="P59" s="121">
        <v>4576000</v>
      </c>
      <c r="Q59" s="573"/>
      <c r="R59" s="573"/>
      <c r="S59" s="573"/>
      <c r="T59" s="2">
        <f t="shared" si="3"/>
        <v>0</v>
      </c>
      <c r="U59" s="573"/>
      <c r="V59" s="573"/>
      <c r="W59" s="2">
        <f t="shared" si="0"/>
        <v>0</v>
      </c>
      <c r="X59" s="573"/>
      <c r="Y59" s="573"/>
      <c r="Z59" s="2">
        <f t="shared" si="1"/>
        <v>4576000</v>
      </c>
      <c r="AA59" s="573"/>
      <c r="AB59" s="573"/>
      <c r="AC59" s="2">
        <f t="shared" si="2"/>
        <v>0</v>
      </c>
      <c r="AD59" s="573"/>
      <c r="AE59" s="370"/>
    </row>
    <row r="60" spans="2:31" ht="55.5" customHeight="1" x14ac:dyDescent="0.25">
      <c r="B60" s="608"/>
      <c r="C60" s="611"/>
      <c r="D60" s="594"/>
      <c r="E60" s="593"/>
      <c r="F60" s="299" t="s">
        <v>1244</v>
      </c>
      <c r="G60" s="293" t="s">
        <v>1241</v>
      </c>
      <c r="H60" s="299" t="s">
        <v>1242</v>
      </c>
      <c r="I60" s="293">
        <v>21</v>
      </c>
      <c r="J60" s="293">
        <v>3</v>
      </c>
      <c r="K60" s="293">
        <v>11</v>
      </c>
      <c r="L60" s="293">
        <v>41</v>
      </c>
      <c r="M60" s="293">
        <v>31</v>
      </c>
      <c r="N60" s="293">
        <v>17</v>
      </c>
      <c r="O60" s="293">
        <v>4</v>
      </c>
      <c r="P60" s="121">
        <v>5329000</v>
      </c>
      <c r="Q60" s="573"/>
      <c r="R60" s="573"/>
      <c r="S60" s="573"/>
      <c r="T60" s="2">
        <f t="shared" si="3"/>
        <v>0</v>
      </c>
      <c r="U60" s="573"/>
      <c r="V60" s="573"/>
      <c r="W60" s="2">
        <f t="shared" si="0"/>
        <v>0</v>
      </c>
      <c r="X60" s="573"/>
      <c r="Y60" s="573"/>
      <c r="Z60" s="2">
        <f t="shared" si="1"/>
        <v>5329000</v>
      </c>
      <c r="AA60" s="573"/>
      <c r="AB60" s="573"/>
      <c r="AC60" s="2">
        <f t="shared" si="2"/>
        <v>0</v>
      </c>
      <c r="AD60" s="573"/>
      <c r="AE60" s="370"/>
    </row>
    <row r="61" spans="2:31" ht="55.5" customHeight="1" x14ac:dyDescent="0.25">
      <c r="B61" s="608"/>
      <c r="C61" s="611"/>
      <c r="D61" s="594"/>
      <c r="E61" s="593"/>
      <c r="F61" s="299" t="s">
        <v>1245</v>
      </c>
      <c r="G61" s="293" t="s">
        <v>1241</v>
      </c>
      <c r="H61" s="299" t="s">
        <v>1242</v>
      </c>
      <c r="I61" s="293">
        <v>21</v>
      </c>
      <c r="J61" s="293">
        <v>3</v>
      </c>
      <c r="K61" s="293">
        <v>11</v>
      </c>
      <c r="L61" s="293">
        <v>41</v>
      </c>
      <c r="M61" s="293">
        <v>31</v>
      </c>
      <c r="N61" s="293">
        <v>17</v>
      </c>
      <c r="O61" s="293">
        <v>4</v>
      </c>
      <c r="P61" s="121">
        <v>16550744</v>
      </c>
      <c r="Q61" s="573"/>
      <c r="R61" s="573"/>
      <c r="S61" s="573"/>
      <c r="T61" s="2">
        <f t="shared" si="3"/>
        <v>0</v>
      </c>
      <c r="U61" s="573"/>
      <c r="V61" s="573"/>
      <c r="W61" s="2">
        <f t="shared" si="0"/>
        <v>0</v>
      </c>
      <c r="X61" s="573"/>
      <c r="Y61" s="573"/>
      <c r="Z61" s="2">
        <f t="shared" si="1"/>
        <v>16550744</v>
      </c>
      <c r="AA61" s="573"/>
      <c r="AB61" s="573"/>
      <c r="AC61" s="2">
        <f t="shared" si="2"/>
        <v>0</v>
      </c>
      <c r="AD61" s="573"/>
      <c r="AE61" s="370"/>
    </row>
    <row r="62" spans="2:31" ht="55.5" customHeight="1" x14ac:dyDescent="0.25">
      <c r="B62" s="608"/>
      <c r="C62" s="611"/>
      <c r="D62" s="594"/>
      <c r="E62" s="593"/>
      <c r="F62" s="299" t="s">
        <v>1246</v>
      </c>
      <c r="G62" s="293" t="s">
        <v>1241</v>
      </c>
      <c r="H62" s="299" t="s">
        <v>1242</v>
      </c>
      <c r="I62" s="293">
        <v>21</v>
      </c>
      <c r="J62" s="293">
        <v>3</v>
      </c>
      <c r="K62" s="293">
        <v>11</v>
      </c>
      <c r="L62" s="293">
        <v>41</v>
      </c>
      <c r="M62" s="293">
        <v>31</v>
      </c>
      <c r="N62" s="293">
        <v>17</v>
      </c>
      <c r="O62" s="293">
        <v>3</v>
      </c>
      <c r="P62" s="121">
        <v>25000000</v>
      </c>
      <c r="Q62" s="573"/>
      <c r="R62" s="573"/>
      <c r="S62" s="573"/>
      <c r="T62" s="2">
        <f t="shared" si="3"/>
        <v>0</v>
      </c>
      <c r="U62" s="573"/>
      <c r="V62" s="573"/>
      <c r="W62" s="2">
        <f t="shared" si="0"/>
        <v>0</v>
      </c>
      <c r="X62" s="573"/>
      <c r="Y62" s="573"/>
      <c r="Z62" s="2">
        <f t="shared" si="1"/>
        <v>25000000</v>
      </c>
      <c r="AA62" s="573"/>
      <c r="AB62" s="573"/>
      <c r="AC62" s="2">
        <f t="shared" si="2"/>
        <v>0</v>
      </c>
      <c r="AD62" s="573"/>
      <c r="AE62" s="370"/>
    </row>
    <row r="63" spans="2:31" ht="55.5" customHeight="1" x14ac:dyDescent="0.25">
      <c r="B63" s="608"/>
      <c r="C63" s="611"/>
      <c r="D63" s="594"/>
      <c r="E63" s="593"/>
      <c r="F63" s="299" t="s">
        <v>1247</v>
      </c>
      <c r="G63" s="293" t="s">
        <v>1248</v>
      </c>
      <c r="H63" s="299" t="s">
        <v>1249</v>
      </c>
      <c r="I63" s="293">
        <v>21</v>
      </c>
      <c r="J63" s="293">
        <v>3</v>
      </c>
      <c r="K63" s="293">
        <v>11</v>
      </c>
      <c r="L63" s="293">
        <v>41</v>
      </c>
      <c r="M63" s="293">
        <v>31</v>
      </c>
      <c r="N63" s="293">
        <v>17</v>
      </c>
      <c r="O63" s="293">
        <v>4</v>
      </c>
      <c r="P63" s="121">
        <v>3000000</v>
      </c>
      <c r="Q63" s="573"/>
      <c r="R63" s="573"/>
      <c r="S63" s="573"/>
      <c r="T63" s="2">
        <f t="shared" si="3"/>
        <v>0</v>
      </c>
      <c r="U63" s="573"/>
      <c r="V63" s="573"/>
      <c r="W63" s="2">
        <f t="shared" si="0"/>
        <v>0</v>
      </c>
      <c r="X63" s="573"/>
      <c r="Y63" s="573"/>
      <c r="Z63" s="2">
        <f t="shared" si="1"/>
        <v>3000000</v>
      </c>
      <c r="AA63" s="573"/>
      <c r="AB63" s="573"/>
      <c r="AC63" s="2">
        <f t="shared" si="2"/>
        <v>0</v>
      </c>
      <c r="AD63" s="573"/>
      <c r="AE63" s="370"/>
    </row>
    <row r="64" spans="2:31" ht="55.5" customHeight="1" x14ac:dyDescent="0.25">
      <c r="B64" s="608"/>
      <c r="C64" s="611"/>
      <c r="D64" s="594"/>
      <c r="E64" s="593"/>
      <c r="F64" s="299" t="s">
        <v>1250</v>
      </c>
      <c r="G64" s="293" t="s">
        <v>1248</v>
      </c>
      <c r="H64" s="299" t="s">
        <v>1249</v>
      </c>
      <c r="I64" s="293">
        <v>21</v>
      </c>
      <c r="J64" s="293">
        <v>3</v>
      </c>
      <c r="K64" s="293">
        <v>11</v>
      </c>
      <c r="L64" s="293">
        <v>41</v>
      </c>
      <c r="M64" s="293">
        <v>31</v>
      </c>
      <c r="N64" s="293">
        <v>17</v>
      </c>
      <c r="O64" s="293">
        <v>3</v>
      </c>
      <c r="P64" s="121">
        <v>10000000</v>
      </c>
      <c r="Q64" s="573"/>
      <c r="R64" s="573"/>
      <c r="S64" s="573"/>
      <c r="T64" s="2">
        <f t="shared" si="3"/>
        <v>0</v>
      </c>
      <c r="U64" s="573"/>
      <c r="V64" s="573"/>
      <c r="W64" s="2">
        <f t="shared" si="0"/>
        <v>0</v>
      </c>
      <c r="X64" s="573"/>
      <c r="Y64" s="573"/>
      <c r="Z64" s="2">
        <f t="shared" si="1"/>
        <v>10000000</v>
      </c>
      <c r="AA64" s="573"/>
      <c r="AB64" s="573"/>
      <c r="AC64" s="2">
        <f t="shared" si="2"/>
        <v>0</v>
      </c>
      <c r="AD64" s="573"/>
      <c r="AE64" s="370"/>
    </row>
    <row r="65" spans="2:31" ht="55.5" customHeight="1" x14ac:dyDescent="0.25">
      <c r="B65" s="608"/>
      <c r="C65" s="611"/>
      <c r="D65" s="594"/>
      <c r="E65" s="593"/>
      <c r="F65" s="299" t="s">
        <v>1251</v>
      </c>
      <c r="G65" s="293" t="s">
        <v>1241</v>
      </c>
      <c r="H65" s="299" t="s">
        <v>1242</v>
      </c>
      <c r="I65" s="293">
        <v>21</v>
      </c>
      <c r="J65" s="293">
        <v>3</v>
      </c>
      <c r="K65" s="293">
        <v>11</v>
      </c>
      <c r="L65" s="293">
        <v>41</v>
      </c>
      <c r="M65" s="293">
        <v>31</v>
      </c>
      <c r="N65" s="293">
        <v>17</v>
      </c>
      <c r="O65" s="293">
        <v>4</v>
      </c>
      <c r="P65" s="121">
        <v>3000000</v>
      </c>
      <c r="Q65" s="573"/>
      <c r="R65" s="573"/>
      <c r="S65" s="573"/>
      <c r="T65" s="2">
        <f t="shared" si="3"/>
        <v>0</v>
      </c>
      <c r="U65" s="573"/>
      <c r="V65" s="573"/>
      <c r="W65" s="2">
        <f t="shared" si="0"/>
        <v>0</v>
      </c>
      <c r="X65" s="573"/>
      <c r="Y65" s="573"/>
      <c r="Z65" s="2">
        <f t="shared" si="1"/>
        <v>3000000</v>
      </c>
      <c r="AA65" s="573"/>
      <c r="AB65" s="573"/>
      <c r="AC65" s="2">
        <f t="shared" si="2"/>
        <v>0</v>
      </c>
      <c r="AD65" s="573"/>
      <c r="AE65" s="370"/>
    </row>
    <row r="66" spans="2:31" ht="55.5" customHeight="1" x14ac:dyDescent="0.25">
      <c r="B66" s="608"/>
      <c r="C66" s="611"/>
      <c r="D66" s="594"/>
      <c r="E66" s="593"/>
      <c r="F66" s="299" t="s">
        <v>1252</v>
      </c>
      <c r="G66" s="293" t="s">
        <v>1248</v>
      </c>
      <c r="H66" s="299" t="s">
        <v>1249</v>
      </c>
      <c r="I66" s="293">
        <v>21</v>
      </c>
      <c r="J66" s="293">
        <v>3</v>
      </c>
      <c r="K66" s="293">
        <v>11</v>
      </c>
      <c r="L66" s="293">
        <v>41</v>
      </c>
      <c r="M66" s="293">
        <v>31</v>
      </c>
      <c r="N66" s="293">
        <v>17</v>
      </c>
      <c r="O66" s="293">
        <v>4</v>
      </c>
      <c r="P66" s="121">
        <v>3000000</v>
      </c>
      <c r="Q66" s="573"/>
      <c r="R66" s="573"/>
      <c r="S66" s="573"/>
      <c r="T66" s="2">
        <f t="shared" si="3"/>
        <v>0</v>
      </c>
      <c r="U66" s="573"/>
      <c r="V66" s="573"/>
      <c r="W66" s="2">
        <f t="shared" si="0"/>
        <v>0</v>
      </c>
      <c r="X66" s="573"/>
      <c r="Y66" s="573"/>
      <c r="Z66" s="2">
        <f t="shared" si="1"/>
        <v>3000000</v>
      </c>
      <c r="AA66" s="573"/>
      <c r="AB66" s="573"/>
      <c r="AC66" s="2">
        <f t="shared" si="2"/>
        <v>0</v>
      </c>
      <c r="AD66" s="573"/>
      <c r="AE66" s="370"/>
    </row>
    <row r="67" spans="2:31" ht="55.5" customHeight="1" x14ac:dyDescent="0.25">
      <c r="B67" s="608"/>
      <c r="C67" s="611"/>
      <c r="D67" s="594"/>
      <c r="E67" s="593"/>
      <c r="F67" s="299" t="s">
        <v>1253</v>
      </c>
      <c r="G67" s="293" t="s">
        <v>1241</v>
      </c>
      <c r="H67" s="299" t="s">
        <v>1242</v>
      </c>
      <c r="I67" s="293">
        <v>21</v>
      </c>
      <c r="J67" s="293">
        <v>3</v>
      </c>
      <c r="K67" s="293">
        <v>11</v>
      </c>
      <c r="L67" s="293">
        <v>41</v>
      </c>
      <c r="M67" s="293">
        <v>31</v>
      </c>
      <c r="N67" s="293">
        <v>17</v>
      </c>
      <c r="O67" s="293">
        <v>4</v>
      </c>
      <c r="P67" s="121">
        <v>15000000</v>
      </c>
      <c r="Q67" s="573"/>
      <c r="R67" s="573"/>
      <c r="S67" s="573"/>
      <c r="T67" s="2">
        <f t="shared" si="3"/>
        <v>0</v>
      </c>
      <c r="U67" s="573"/>
      <c r="V67" s="573"/>
      <c r="W67" s="2">
        <f t="shared" si="0"/>
        <v>0</v>
      </c>
      <c r="X67" s="573"/>
      <c r="Y67" s="573"/>
      <c r="Z67" s="2">
        <f t="shared" si="1"/>
        <v>15000000</v>
      </c>
      <c r="AA67" s="573"/>
      <c r="AB67" s="573"/>
      <c r="AC67" s="2">
        <f t="shared" si="2"/>
        <v>0</v>
      </c>
      <c r="AD67" s="573"/>
      <c r="AE67" s="370"/>
    </row>
    <row r="68" spans="2:31" ht="55.5" customHeight="1" x14ac:dyDescent="0.25">
      <c r="B68" s="608"/>
      <c r="C68" s="611"/>
      <c r="D68" s="594"/>
      <c r="E68" s="593"/>
      <c r="F68" s="299" t="s">
        <v>1254</v>
      </c>
      <c r="G68" s="293" t="s">
        <v>1241</v>
      </c>
      <c r="H68" s="299" t="s">
        <v>1242</v>
      </c>
      <c r="I68" s="293">
        <v>21</v>
      </c>
      <c r="J68" s="293">
        <v>3</v>
      </c>
      <c r="K68" s="293">
        <v>11</v>
      </c>
      <c r="L68" s="293">
        <v>41</v>
      </c>
      <c r="M68" s="293">
        <v>31</v>
      </c>
      <c r="N68" s="293">
        <v>17</v>
      </c>
      <c r="O68" s="293">
        <v>4</v>
      </c>
      <c r="P68" s="121">
        <v>15000000</v>
      </c>
      <c r="Q68" s="573"/>
      <c r="R68" s="573"/>
      <c r="S68" s="573"/>
      <c r="T68" s="2">
        <f t="shared" si="3"/>
        <v>0</v>
      </c>
      <c r="U68" s="573"/>
      <c r="V68" s="573"/>
      <c r="W68" s="2">
        <f t="shared" si="0"/>
        <v>0</v>
      </c>
      <c r="X68" s="573"/>
      <c r="Y68" s="573"/>
      <c r="Z68" s="2">
        <f t="shared" si="1"/>
        <v>15000000</v>
      </c>
      <c r="AA68" s="573"/>
      <c r="AB68" s="573"/>
      <c r="AC68" s="2">
        <f t="shared" si="2"/>
        <v>0</v>
      </c>
      <c r="AD68" s="573"/>
      <c r="AE68" s="370"/>
    </row>
    <row r="69" spans="2:31" ht="55.5" customHeight="1" x14ac:dyDescent="0.25">
      <c r="B69" s="608"/>
      <c r="C69" s="611"/>
      <c r="D69" s="594"/>
      <c r="E69" s="593"/>
      <c r="F69" s="299" t="s">
        <v>1255</v>
      </c>
      <c r="G69" s="293" t="s">
        <v>1241</v>
      </c>
      <c r="H69" s="299" t="s">
        <v>1242</v>
      </c>
      <c r="I69" s="293">
        <v>21</v>
      </c>
      <c r="J69" s="293">
        <v>3</v>
      </c>
      <c r="K69" s="293">
        <v>11</v>
      </c>
      <c r="L69" s="293">
        <v>41</v>
      </c>
      <c r="M69" s="293">
        <v>31</v>
      </c>
      <c r="N69" s="293">
        <v>17</v>
      </c>
      <c r="O69" s="293">
        <v>4</v>
      </c>
      <c r="P69" s="121">
        <v>10000000</v>
      </c>
      <c r="Q69" s="573"/>
      <c r="R69" s="573"/>
      <c r="S69" s="573"/>
      <c r="T69" s="2">
        <f t="shared" si="3"/>
        <v>0</v>
      </c>
      <c r="U69" s="573"/>
      <c r="V69" s="573"/>
      <c r="W69" s="2">
        <f t="shared" si="0"/>
        <v>0</v>
      </c>
      <c r="X69" s="573"/>
      <c r="Y69" s="573"/>
      <c r="Z69" s="2">
        <f t="shared" si="1"/>
        <v>10000000</v>
      </c>
      <c r="AA69" s="573"/>
      <c r="AB69" s="573"/>
      <c r="AC69" s="2">
        <f t="shared" si="2"/>
        <v>0</v>
      </c>
      <c r="AD69" s="573"/>
      <c r="AE69" s="370"/>
    </row>
    <row r="70" spans="2:31" ht="55.5" customHeight="1" x14ac:dyDescent="0.25">
      <c r="B70" s="608"/>
      <c r="C70" s="611"/>
      <c r="D70" s="594"/>
      <c r="E70" s="593"/>
      <c r="F70" s="299" t="s">
        <v>1256</v>
      </c>
      <c r="G70" s="293" t="s">
        <v>1241</v>
      </c>
      <c r="H70" s="299" t="s">
        <v>1242</v>
      </c>
      <c r="I70" s="293">
        <v>21</v>
      </c>
      <c r="J70" s="293">
        <v>3</v>
      </c>
      <c r="K70" s="293">
        <v>11</v>
      </c>
      <c r="L70" s="293">
        <v>41</v>
      </c>
      <c r="M70" s="293">
        <v>31</v>
      </c>
      <c r="N70" s="293">
        <v>17</v>
      </c>
      <c r="O70" s="293">
        <v>4</v>
      </c>
      <c r="P70" s="121">
        <v>4912256</v>
      </c>
      <c r="Q70" s="573"/>
      <c r="R70" s="573"/>
      <c r="S70" s="573"/>
      <c r="T70" s="2">
        <f t="shared" si="3"/>
        <v>0</v>
      </c>
      <c r="U70" s="573"/>
      <c r="V70" s="573"/>
      <c r="W70" s="2">
        <f t="shared" si="0"/>
        <v>0</v>
      </c>
      <c r="X70" s="573"/>
      <c r="Y70" s="573"/>
      <c r="Z70" s="2">
        <f t="shared" si="1"/>
        <v>4912256</v>
      </c>
      <c r="AA70" s="573"/>
      <c r="AB70" s="573"/>
      <c r="AC70" s="2">
        <f t="shared" si="2"/>
        <v>0</v>
      </c>
      <c r="AD70" s="573"/>
      <c r="AE70" s="370"/>
    </row>
    <row r="71" spans="2:31" ht="55.5" customHeight="1" x14ac:dyDescent="0.25">
      <c r="B71" s="608"/>
      <c r="C71" s="611"/>
      <c r="D71" s="594"/>
      <c r="E71" s="593"/>
      <c r="F71" s="299" t="s">
        <v>1257</v>
      </c>
      <c r="G71" s="293" t="s">
        <v>1241</v>
      </c>
      <c r="H71" s="299" t="s">
        <v>1242</v>
      </c>
      <c r="I71" s="293">
        <v>21</v>
      </c>
      <c r="J71" s="293">
        <v>3</v>
      </c>
      <c r="K71" s="293">
        <v>11</v>
      </c>
      <c r="L71" s="293">
        <v>41</v>
      </c>
      <c r="M71" s="293">
        <v>31</v>
      </c>
      <c r="N71" s="293">
        <v>17</v>
      </c>
      <c r="O71" s="293">
        <v>4</v>
      </c>
      <c r="P71" s="121">
        <v>5000000</v>
      </c>
      <c r="Q71" s="573"/>
      <c r="R71" s="573"/>
      <c r="S71" s="573"/>
      <c r="T71" s="2">
        <f t="shared" si="3"/>
        <v>0</v>
      </c>
      <c r="U71" s="573"/>
      <c r="V71" s="573"/>
      <c r="W71" s="2">
        <f t="shared" si="0"/>
        <v>0</v>
      </c>
      <c r="X71" s="573"/>
      <c r="Y71" s="573"/>
      <c r="Z71" s="2">
        <f t="shared" si="1"/>
        <v>5000000</v>
      </c>
      <c r="AA71" s="573"/>
      <c r="AB71" s="573"/>
      <c r="AC71" s="2">
        <f t="shared" si="2"/>
        <v>0</v>
      </c>
      <c r="AD71" s="573"/>
      <c r="AE71" s="370"/>
    </row>
    <row r="72" spans="2:31" ht="59.25" customHeight="1" x14ac:dyDescent="0.25">
      <c r="B72" s="608"/>
      <c r="C72" s="611"/>
      <c r="D72" s="594"/>
      <c r="E72" s="593"/>
      <c r="F72" s="299" t="s">
        <v>1258</v>
      </c>
      <c r="G72" s="293" t="s">
        <v>1248</v>
      </c>
      <c r="H72" s="299" t="s">
        <v>1249</v>
      </c>
      <c r="I72" s="293">
        <v>21</v>
      </c>
      <c r="J72" s="293">
        <v>3</v>
      </c>
      <c r="K72" s="293">
        <v>11</v>
      </c>
      <c r="L72" s="293">
        <v>41</v>
      </c>
      <c r="M72" s="293">
        <v>31</v>
      </c>
      <c r="N72" s="293">
        <v>17</v>
      </c>
      <c r="O72" s="293">
        <v>4</v>
      </c>
      <c r="P72" s="121">
        <v>5000000</v>
      </c>
      <c r="Q72" s="573"/>
      <c r="R72" s="573"/>
      <c r="S72" s="573"/>
      <c r="T72" s="2">
        <f t="shared" si="3"/>
        <v>0</v>
      </c>
      <c r="U72" s="573"/>
      <c r="V72" s="573"/>
      <c r="W72" s="2">
        <f t="shared" si="0"/>
        <v>0</v>
      </c>
      <c r="X72" s="573"/>
      <c r="Y72" s="573"/>
      <c r="Z72" s="2">
        <f t="shared" si="1"/>
        <v>5000000</v>
      </c>
      <c r="AA72" s="573"/>
      <c r="AB72" s="573"/>
      <c r="AC72" s="2">
        <f t="shared" si="2"/>
        <v>0</v>
      </c>
      <c r="AD72" s="573"/>
      <c r="AE72" s="370"/>
    </row>
    <row r="73" spans="2:31" ht="59.25" customHeight="1" x14ac:dyDescent="0.25">
      <c r="B73" s="608"/>
      <c r="C73" s="611"/>
      <c r="D73" s="594"/>
      <c r="E73" s="593"/>
      <c r="F73" s="299" t="s">
        <v>1259</v>
      </c>
      <c r="G73" s="293" t="s">
        <v>1248</v>
      </c>
      <c r="H73" s="299" t="s">
        <v>1249</v>
      </c>
      <c r="I73" s="293">
        <v>21</v>
      </c>
      <c r="J73" s="293">
        <v>3</v>
      </c>
      <c r="K73" s="293">
        <v>11</v>
      </c>
      <c r="L73" s="293">
        <v>41</v>
      </c>
      <c r="M73" s="293">
        <v>31</v>
      </c>
      <c r="N73" s="293">
        <v>17</v>
      </c>
      <c r="O73" s="293">
        <v>4</v>
      </c>
      <c r="P73" s="121">
        <v>4000000</v>
      </c>
      <c r="Q73" s="573"/>
      <c r="R73" s="573"/>
      <c r="S73" s="573"/>
      <c r="T73" s="2">
        <f t="shared" si="3"/>
        <v>0</v>
      </c>
      <c r="U73" s="573"/>
      <c r="V73" s="573"/>
      <c r="W73" s="2">
        <f t="shared" si="0"/>
        <v>0</v>
      </c>
      <c r="X73" s="573"/>
      <c r="Y73" s="573"/>
      <c r="Z73" s="2">
        <f t="shared" si="1"/>
        <v>4000000</v>
      </c>
      <c r="AA73" s="573"/>
      <c r="AB73" s="573"/>
      <c r="AC73" s="2">
        <f t="shared" si="2"/>
        <v>0</v>
      </c>
      <c r="AD73" s="573"/>
      <c r="AE73" s="370"/>
    </row>
    <row r="74" spans="2:31" ht="59.25" customHeight="1" x14ac:dyDescent="0.25">
      <c r="B74" s="608"/>
      <c r="C74" s="611"/>
      <c r="D74" s="594"/>
      <c r="E74" s="593"/>
      <c r="F74" s="299"/>
      <c r="G74" s="293"/>
      <c r="H74" s="299"/>
      <c r="I74" s="293">
        <v>21</v>
      </c>
      <c r="J74" s="293">
        <v>3</v>
      </c>
      <c r="K74" s="293">
        <v>22</v>
      </c>
      <c r="L74" s="293">
        <v>41</v>
      </c>
      <c r="M74" s="293">
        <v>31</v>
      </c>
      <c r="N74" s="293">
        <v>17</v>
      </c>
      <c r="O74" s="293">
        <v>3</v>
      </c>
      <c r="P74" s="121">
        <v>1200000</v>
      </c>
      <c r="Q74" s="573"/>
      <c r="R74" s="573"/>
      <c r="S74" s="573"/>
      <c r="T74" s="2">
        <f t="shared" si="3"/>
        <v>0</v>
      </c>
      <c r="U74" s="573"/>
      <c r="V74" s="573"/>
      <c r="W74" s="2">
        <f t="shared" si="0"/>
        <v>1200000</v>
      </c>
      <c r="X74" s="573"/>
      <c r="Y74" s="573"/>
      <c r="Z74" s="2">
        <f t="shared" si="1"/>
        <v>0</v>
      </c>
      <c r="AA74" s="573"/>
      <c r="AB74" s="573"/>
      <c r="AC74" s="2">
        <f t="shared" si="2"/>
        <v>0</v>
      </c>
      <c r="AD74" s="573"/>
      <c r="AE74" s="370"/>
    </row>
    <row r="75" spans="2:31" ht="59.25" customHeight="1" x14ac:dyDescent="0.25">
      <c r="B75" s="608"/>
      <c r="C75" s="611"/>
      <c r="D75" s="594"/>
      <c r="E75" s="593"/>
      <c r="F75" s="299"/>
      <c r="G75" s="293"/>
      <c r="H75" s="299"/>
      <c r="I75" s="293">
        <v>21</v>
      </c>
      <c r="J75" s="293">
        <v>3</v>
      </c>
      <c r="K75" s="293">
        <v>82</v>
      </c>
      <c r="L75" s="293">
        <v>41</v>
      </c>
      <c r="M75" s="293">
        <v>31</v>
      </c>
      <c r="N75" s="293">
        <v>17</v>
      </c>
      <c r="O75" s="293">
        <v>4</v>
      </c>
      <c r="P75" s="121">
        <v>70000000</v>
      </c>
      <c r="Q75" s="573"/>
      <c r="R75" s="573"/>
      <c r="S75" s="573"/>
      <c r="T75" s="2">
        <f t="shared" si="3"/>
        <v>0</v>
      </c>
      <c r="U75" s="573"/>
      <c r="V75" s="573"/>
      <c r="W75" s="2">
        <f t="shared" si="0"/>
        <v>70000000</v>
      </c>
      <c r="X75" s="573"/>
      <c r="Y75" s="573"/>
      <c r="Z75" s="2">
        <f t="shared" si="1"/>
        <v>0</v>
      </c>
      <c r="AA75" s="573"/>
      <c r="AB75" s="573"/>
      <c r="AC75" s="2">
        <f t="shared" si="2"/>
        <v>0</v>
      </c>
      <c r="AD75" s="573"/>
      <c r="AE75" s="370"/>
    </row>
    <row r="76" spans="2:31" ht="42.75" customHeight="1" x14ac:dyDescent="0.25">
      <c r="B76" s="608"/>
      <c r="C76" s="611"/>
      <c r="D76" s="594"/>
      <c r="E76" s="593"/>
      <c r="F76" s="299" t="s">
        <v>1260</v>
      </c>
      <c r="G76" s="293" t="s">
        <v>1261</v>
      </c>
      <c r="H76" s="299" t="s">
        <v>1262</v>
      </c>
      <c r="I76" s="293">
        <v>21</v>
      </c>
      <c r="J76" s="293">
        <v>3</v>
      </c>
      <c r="K76" s="293">
        <v>22</v>
      </c>
      <c r="L76" s="293">
        <v>41</v>
      </c>
      <c r="M76" s="293">
        <v>31</v>
      </c>
      <c r="N76" s="293">
        <v>17</v>
      </c>
      <c r="O76" s="293">
        <v>4</v>
      </c>
      <c r="P76" s="121">
        <v>37000000</v>
      </c>
      <c r="Q76" s="573"/>
      <c r="R76" s="573"/>
      <c r="S76" s="573"/>
      <c r="T76" s="2">
        <f t="shared" si="3"/>
        <v>0</v>
      </c>
      <c r="U76" s="573"/>
      <c r="V76" s="573"/>
      <c r="W76" s="2">
        <f t="shared" ref="W76:W93" si="4">IF(K76=22,P76,IF(K76=82,P76,0))</f>
        <v>37000000</v>
      </c>
      <c r="X76" s="573"/>
      <c r="Y76" s="573"/>
      <c r="Z76" s="2">
        <f t="shared" ref="Z76:Z93" si="5">IF(K76=11,P76,IF(K76=81,P76,0))</f>
        <v>0</v>
      </c>
      <c r="AA76" s="573"/>
      <c r="AB76" s="573"/>
      <c r="AC76" s="2">
        <f t="shared" ref="AC76:AC93" si="6">IF(K76=55,P76,IF(K76=85,P76,0))</f>
        <v>0</v>
      </c>
      <c r="AD76" s="573"/>
      <c r="AE76" s="370"/>
    </row>
    <row r="77" spans="2:31" ht="42.75" customHeight="1" x14ac:dyDescent="0.25">
      <c r="B77" s="608"/>
      <c r="C77" s="611"/>
      <c r="D77" s="594"/>
      <c r="E77" s="593"/>
      <c r="F77" s="299" t="s">
        <v>1263</v>
      </c>
      <c r="G77" s="293" t="s">
        <v>1261</v>
      </c>
      <c r="H77" s="299" t="s">
        <v>1262</v>
      </c>
      <c r="I77" s="293">
        <v>21</v>
      </c>
      <c r="J77" s="293">
        <v>3</v>
      </c>
      <c r="K77" s="293">
        <v>22</v>
      </c>
      <c r="L77" s="293">
        <v>41</v>
      </c>
      <c r="M77" s="293">
        <v>31</v>
      </c>
      <c r="N77" s="293">
        <v>17</v>
      </c>
      <c r="O77" s="293">
        <v>4</v>
      </c>
      <c r="P77" s="121">
        <v>53000000</v>
      </c>
      <c r="Q77" s="573"/>
      <c r="R77" s="573"/>
      <c r="S77" s="573"/>
      <c r="T77" s="2">
        <f t="shared" ref="T77:T94" si="7">IF(K77=33,P77,IF(K77=83,P77,0))</f>
        <v>0</v>
      </c>
      <c r="U77" s="573"/>
      <c r="V77" s="573"/>
      <c r="W77" s="2">
        <f t="shared" si="4"/>
        <v>53000000</v>
      </c>
      <c r="X77" s="573"/>
      <c r="Y77" s="573"/>
      <c r="Z77" s="2">
        <f t="shared" si="5"/>
        <v>0</v>
      </c>
      <c r="AA77" s="573"/>
      <c r="AB77" s="573"/>
      <c r="AC77" s="2">
        <f t="shared" si="6"/>
        <v>0</v>
      </c>
      <c r="AD77" s="573"/>
      <c r="AE77" s="370"/>
    </row>
    <row r="78" spans="2:31" ht="42.75" customHeight="1" x14ac:dyDescent="0.25">
      <c r="B78" s="608"/>
      <c r="C78" s="611"/>
      <c r="D78" s="594"/>
      <c r="E78" s="593"/>
      <c r="F78" s="299" t="s">
        <v>1264</v>
      </c>
      <c r="G78" s="293" t="s">
        <v>1261</v>
      </c>
      <c r="H78" s="299" t="s">
        <v>1262</v>
      </c>
      <c r="I78" s="293">
        <v>21</v>
      </c>
      <c r="J78" s="293">
        <v>3</v>
      </c>
      <c r="K78" s="293">
        <v>22</v>
      </c>
      <c r="L78" s="293">
        <v>41</v>
      </c>
      <c r="M78" s="293">
        <v>31</v>
      </c>
      <c r="N78" s="293">
        <v>17</v>
      </c>
      <c r="O78" s="293">
        <v>3</v>
      </c>
      <c r="P78" s="121">
        <v>10000000</v>
      </c>
      <c r="Q78" s="573"/>
      <c r="R78" s="573"/>
      <c r="S78" s="573"/>
      <c r="T78" s="2">
        <f t="shared" si="7"/>
        <v>0</v>
      </c>
      <c r="U78" s="573"/>
      <c r="V78" s="573"/>
      <c r="W78" s="2">
        <f t="shared" si="4"/>
        <v>10000000</v>
      </c>
      <c r="X78" s="573"/>
      <c r="Y78" s="573"/>
      <c r="Z78" s="2">
        <f t="shared" si="5"/>
        <v>0</v>
      </c>
      <c r="AA78" s="573"/>
      <c r="AB78" s="573"/>
      <c r="AC78" s="2">
        <f t="shared" si="6"/>
        <v>0</v>
      </c>
      <c r="AD78" s="573"/>
      <c r="AE78" s="370"/>
    </row>
    <row r="79" spans="2:31" ht="42.75" customHeight="1" x14ac:dyDescent="0.25">
      <c r="B79" s="608"/>
      <c r="C79" s="611"/>
      <c r="D79" s="594"/>
      <c r="E79" s="593"/>
      <c r="F79" s="299" t="s">
        <v>1265</v>
      </c>
      <c r="G79" s="293" t="s">
        <v>1261</v>
      </c>
      <c r="H79" s="299" t="s">
        <v>1262</v>
      </c>
      <c r="I79" s="293">
        <v>21</v>
      </c>
      <c r="J79" s="293">
        <v>3</v>
      </c>
      <c r="K79" s="293">
        <v>22</v>
      </c>
      <c r="L79" s="293">
        <v>41</v>
      </c>
      <c r="M79" s="293">
        <v>31</v>
      </c>
      <c r="N79" s="293">
        <v>17</v>
      </c>
      <c r="O79" s="293">
        <v>4</v>
      </c>
      <c r="P79" s="121">
        <v>58000000</v>
      </c>
      <c r="Q79" s="573"/>
      <c r="R79" s="573"/>
      <c r="S79" s="573"/>
      <c r="T79" s="2">
        <f t="shared" si="7"/>
        <v>0</v>
      </c>
      <c r="U79" s="573"/>
      <c r="V79" s="573"/>
      <c r="W79" s="2">
        <f t="shared" si="4"/>
        <v>58000000</v>
      </c>
      <c r="X79" s="573"/>
      <c r="Y79" s="573"/>
      <c r="Z79" s="2">
        <f t="shared" si="5"/>
        <v>0</v>
      </c>
      <c r="AA79" s="573"/>
      <c r="AB79" s="573"/>
      <c r="AC79" s="2">
        <f t="shared" si="6"/>
        <v>0</v>
      </c>
      <c r="AD79" s="573"/>
      <c r="AE79" s="370"/>
    </row>
    <row r="80" spans="2:31" ht="55.5" customHeight="1" x14ac:dyDescent="0.25">
      <c r="B80" s="608"/>
      <c r="C80" s="611"/>
      <c r="D80" s="594"/>
      <c r="E80" s="593"/>
      <c r="F80" s="299" t="s">
        <v>1266</v>
      </c>
      <c r="G80" s="293" t="s">
        <v>1241</v>
      </c>
      <c r="H80" s="299" t="s">
        <v>1242</v>
      </c>
      <c r="I80" s="293">
        <v>21</v>
      </c>
      <c r="J80" s="293">
        <v>3</v>
      </c>
      <c r="K80" s="293">
        <v>22</v>
      </c>
      <c r="L80" s="293">
        <v>41</v>
      </c>
      <c r="M80" s="293">
        <v>31</v>
      </c>
      <c r="N80" s="293">
        <v>17</v>
      </c>
      <c r="O80" s="293">
        <v>4</v>
      </c>
      <c r="P80" s="121">
        <v>13000000</v>
      </c>
      <c r="Q80" s="573"/>
      <c r="R80" s="573"/>
      <c r="S80" s="573"/>
      <c r="T80" s="2">
        <f t="shared" si="7"/>
        <v>0</v>
      </c>
      <c r="U80" s="573"/>
      <c r="V80" s="573"/>
      <c r="W80" s="2">
        <f t="shared" si="4"/>
        <v>13000000</v>
      </c>
      <c r="X80" s="573"/>
      <c r="Y80" s="573"/>
      <c r="Z80" s="2">
        <f t="shared" si="5"/>
        <v>0</v>
      </c>
      <c r="AA80" s="573"/>
      <c r="AB80" s="573"/>
      <c r="AC80" s="2">
        <f t="shared" si="6"/>
        <v>0</v>
      </c>
      <c r="AD80" s="573"/>
      <c r="AE80" s="370"/>
    </row>
    <row r="81" spans="2:31" ht="55.5" customHeight="1" x14ac:dyDescent="0.25">
      <c r="B81" s="608"/>
      <c r="C81" s="611"/>
      <c r="D81" s="594"/>
      <c r="E81" s="593"/>
      <c r="F81" s="299" t="s">
        <v>1267</v>
      </c>
      <c r="G81" s="293" t="s">
        <v>1241</v>
      </c>
      <c r="H81" s="299" t="s">
        <v>1242</v>
      </c>
      <c r="I81" s="293">
        <v>21</v>
      </c>
      <c r="J81" s="293">
        <v>3</v>
      </c>
      <c r="K81" s="293">
        <v>22</v>
      </c>
      <c r="L81" s="293">
        <v>41</v>
      </c>
      <c r="M81" s="293">
        <v>31</v>
      </c>
      <c r="N81" s="293">
        <v>17</v>
      </c>
      <c r="O81" s="293">
        <v>4</v>
      </c>
      <c r="P81" s="121">
        <v>11000000</v>
      </c>
      <c r="Q81" s="573"/>
      <c r="R81" s="573"/>
      <c r="S81" s="573"/>
      <c r="T81" s="2">
        <f t="shared" si="7"/>
        <v>0</v>
      </c>
      <c r="U81" s="573"/>
      <c r="V81" s="573"/>
      <c r="W81" s="2">
        <f t="shared" si="4"/>
        <v>11000000</v>
      </c>
      <c r="X81" s="573"/>
      <c r="Y81" s="573"/>
      <c r="Z81" s="2">
        <f t="shared" si="5"/>
        <v>0</v>
      </c>
      <c r="AA81" s="573"/>
      <c r="AB81" s="573"/>
      <c r="AC81" s="2">
        <f t="shared" si="6"/>
        <v>0</v>
      </c>
      <c r="AD81" s="573"/>
      <c r="AE81" s="370"/>
    </row>
    <row r="82" spans="2:31" ht="42.75" customHeight="1" x14ac:dyDescent="0.25">
      <c r="B82" s="608"/>
      <c r="C82" s="612"/>
      <c r="D82" s="558"/>
      <c r="E82" s="556"/>
      <c r="F82" s="299" t="s">
        <v>1268</v>
      </c>
      <c r="G82" s="293" t="s">
        <v>1261</v>
      </c>
      <c r="H82" s="299" t="s">
        <v>1262</v>
      </c>
      <c r="I82" s="293">
        <v>21</v>
      </c>
      <c r="J82" s="293">
        <v>3</v>
      </c>
      <c r="K82" s="293">
        <v>22</v>
      </c>
      <c r="L82" s="293">
        <v>41</v>
      </c>
      <c r="M82" s="293">
        <v>31</v>
      </c>
      <c r="N82" s="293">
        <v>17</v>
      </c>
      <c r="O82" s="293">
        <v>4</v>
      </c>
      <c r="P82" s="121">
        <v>198700000</v>
      </c>
      <c r="Q82" s="541"/>
      <c r="R82" s="541"/>
      <c r="S82" s="573"/>
      <c r="T82" s="2">
        <f t="shared" si="7"/>
        <v>0</v>
      </c>
      <c r="U82" s="541"/>
      <c r="V82" s="573"/>
      <c r="W82" s="2">
        <f t="shared" si="4"/>
        <v>198700000</v>
      </c>
      <c r="X82" s="541"/>
      <c r="Y82" s="573"/>
      <c r="Z82" s="2">
        <f t="shared" si="5"/>
        <v>0</v>
      </c>
      <c r="AA82" s="541"/>
      <c r="AB82" s="573"/>
      <c r="AC82" s="2">
        <f t="shared" si="6"/>
        <v>0</v>
      </c>
      <c r="AD82" s="541"/>
      <c r="AE82" s="370"/>
    </row>
    <row r="83" spans="2:31" ht="84" customHeight="1" x14ac:dyDescent="0.25">
      <c r="B83" s="608"/>
      <c r="C83" s="544" t="s">
        <v>1269</v>
      </c>
      <c r="D83" s="589">
        <v>2012170010017</v>
      </c>
      <c r="E83" s="588" t="s">
        <v>1270</v>
      </c>
      <c r="F83" s="308" t="s">
        <v>1271</v>
      </c>
      <c r="G83" s="310" t="s">
        <v>1272</v>
      </c>
      <c r="H83" s="308" t="s">
        <v>1273</v>
      </c>
      <c r="I83" s="310">
        <v>21</v>
      </c>
      <c r="J83" s="310">
        <v>3</v>
      </c>
      <c r="K83" s="310">
        <v>11</v>
      </c>
      <c r="L83" s="310">
        <v>41</v>
      </c>
      <c r="M83" s="310">
        <v>32</v>
      </c>
      <c r="N83" s="310">
        <v>17</v>
      </c>
      <c r="O83" s="310">
        <v>4</v>
      </c>
      <c r="P83" s="122">
        <v>22500000</v>
      </c>
      <c r="Q83" s="572">
        <f>SUM(T83:T94)+SUM(W83:W94)+SUM(Z83:Z94)+SUM(AC83:AC94)</f>
        <v>93678000</v>
      </c>
      <c r="R83" s="572">
        <f>Q83</f>
        <v>93678000</v>
      </c>
      <c r="S83" s="573"/>
      <c r="T83" s="4">
        <f t="shared" si="7"/>
        <v>0</v>
      </c>
      <c r="U83" s="572">
        <f>SUM(T83:T94)</f>
        <v>0</v>
      </c>
      <c r="V83" s="573"/>
      <c r="W83" s="4">
        <f t="shared" si="4"/>
        <v>0</v>
      </c>
      <c r="X83" s="572">
        <f>SUM(W83:W94)</f>
        <v>39178000</v>
      </c>
      <c r="Y83" s="573"/>
      <c r="Z83" s="4">
        <f t="shared" si="5"/>
        <v>22500000</v>
      </c>
      <c r="AA83" s="572">
        <f>SUM(Z83:Z94)</f>
        <v>54500000</v>
      </c>
      <c r="AB83" s="573"/>
      <c r="AC83" s="4">
        <f t="shared" si="6"/>
        <v>0</v>
      </c>
      <c r="AD83" s="572">
        <f>SUM(AC83:AC94)</f>
        <v>0</v>
      </c>
      <c r="AE83" s="370"/>
    </row>
    <row r="84" spans="2:31" ht="60" customHeight="1" x14ac:dyDescent="0.25">
      <c r="B84" s="608"/>
      <c r="C84" s="574"/>
      <c r="D84" s="594"/>
      <c r="E84" s="593"/>
      <c r="F84" s="299" t="s">
        <v>1274</v>
      </c>
      <c r="G84" s="293" t="s">
        <v>1272</v>
      </c>
      <c r="H84" s="299" t="s">
        <v>1273</v>
      </c>
      <c r="I84" s="293">
        <v>21</v>
      </c>
      <c r="J84" s="293">
        <v>3</v>
      </c>
      <c r="K84" s="293">
        <v>11</v>
      </c>
      <c r="L84" s="293">
        <v>41</v>
      </c>
      <c r="M84" s="293">
        <v>32</v>
      </c>
      <c r="N84" s="293">
        <v>17</v>
      </c>
      <c r="O84" s="293">
        <v>4</v>
      </c>
      <c r="P84" s="121">
        <v>4000000</v>
      </c>
      <c r="Q84" s="573"/>
      <c r="R84" s="573"/>
      <c r="S84" s="573"/>
      <c r="T84" s="2">
        <f t="shared" si="7"/>
        <v>0</v>
      </c>
      <c r="U84" s="573"/>
      <c r="V84" s="573"/>
      <c r="W84" s="2">
        <f t="shared" si="4"/>
        <v>0</v>
      </c>
      <c r="X84" s="573"/>
      <c r="Y84" s="573"/>
      <c r="Z84" s="2">
        <f t="shared" si="5"/>
        <v>4000000</v>
      </c>
      <c r="AA84" s="573"/>
      <c r="AB84" s="573"/>
      <c r="AC84" s="2">
        <f t="shared" si="6"/>
        <v>0</v>
      </c>
      <c r="AD84" s="573"/>
      <c r="AE84" s="370"/>
    </row>
    <row r="85" spans="2:31" ht="54.75" customHeight="1" x14ac:dyDescent="0.25">
      <c r="B85" s="608"/>
      <c r="C85" s="574"/>
      <c r="D85" s="594"/>
      <c r="E85" s="593"/>
      <c r="F85" s="299" t="s">
        <v>1275</v>
      </c>
      <c r="G85" s="293" t="s">
        <v>1276</v>
      </c>
      <c r="H85" s="299" t="s">
        <v>1277</v>
      </c>
      <c r="I85" s="293">
        <v>21</v>
      </c>
      <c r="J85" s="293">
        <v>3</v>
      </c>
      <c r="K85" s="293">
        <v>11</v>
      </c>
      <c r="L85" s="293">
        <v>41</v>
      </c>
      <c r="M85" s="293">
        <v>32</v>
      </c>
      <c r="N85" s="293">
        <v>17</v>
      </c>
      <c r="O85" s="293">
        <v>3</v>
      </c>
      <c r="P85" s="121">
        <v>3500000</v>
      </c>
      <c r="Q85" s="573"/>
      <c r="R85" s="573"/>
      <c r="S85" s="573"/>
      <c r="T85" s="2">
        <f t="shared" si="7"/>
        <v>0</v>
      </c>
      <c r="U85" s="573"/>
      <c r="V85" s="573"/>
      <c r="W85" s="2">
        <f t="shared" si="4"/>
        <v>0</v>
      </c>
      <c r="X85" s="573"/>
      <c r="Y85" s="573"/>
      <c r="Z85" s="2">
        <f t="shared" si="5"/>
        <v>3500000</v>
      </c>
      <c r="AA85" s="573"/>
      <c r="AB85" s="573"/>
      <c r="AC85" s="2">
        <f t="shared" si="6"/>
        <v>0</v>
      </c>
      <c r="AD85" s="573"/>
      <c r="AE85" s="370"/>
    </row>
    <row r="86" spans="2:31" ht="72.75" customHeight="1" x14ac:dyDescent="0.25">
      <c r="B86" s="608"/>
      <c r="C86" s="574"/>
      <c r="D86" s="594"/>
      <c r="E86" s="593"/>
      <c r="F86" s="299" t="s">
        <v>1278</v>
      </c>
      <c r="G86" s="293" t="s">
        <v>1276</v>
      </c>
      <c r="H86" s="299" t="s">
        <v>1277</v>
      </c>
      <c r="I86" s="293">
        <v>21</v>
      </c>
      <c r="J86" s="293">
        <v>3</v>
      </c>
      <c r="K86" s="293">
        <v>22</v>
      </c>
      <c r="L86" s="293">
        <v>41</v>
      </c>
      <c r="M86" s="293">
        <v>32</v>
      </c>
      <c r="N86" s="293">
        <v>17</v>
      </c>
      <c r="O86" s="293">
        <v>4</v>
      </c>
      <c r="P86" s="121">
        <v>1500000</v>
      </c>
      <c r="Q86" s="573"/>
      <c r="R86" s="573"/>
      <c r="S86" s="573"/>
      <c r="T86" s="2">
        <f t="shared" si="7"/>
        <v>0</v>
      </c>
      <c r="U86" s="573"/>
      <c r="V86" s="573"/>
      <c r="W86" s="2">
        <f t="shared" si="4"/>
        <v>1500000</v>
      </c>
      <c r="X86" s="573"/>
      <c r="Y86" s="573"/>
      <c r="Z86" s="2">
        <f t="shared" si="5"/>
        <v>0</v>
      </c>
      <c r="AA86" s="573"/>
      <c r="AB86" s="573"/>
      <c r="AC86" s="2">
        <f t="shared" si="6"/>
        <v>0</v>
      </c>
      <c r="AD86" s="573"/>
      <c r="AE86" s="370"/>
    </row>
    <row r="87" spans="2:31" ht="27" customHeight="1" x14ac:dyDescent="0.25">
      <c r="B87" s="608"/>
      <c r="C87" s="574"/>
      <c r="D87" s="594"/>
      <c r="E87" s="593"/>
      <c r="F87" s="299" t="s">
        <v>1279</v>
      </c>
      <c r="G87" s="293" t="s">
        <v>1276</v>
      </c>
      <c r="H87" s="299" t="s">
        <v>1277</v>
      </c>
      <c r="I87" s="293">
        <v>21</v>
      </c>
      <c r="J87" s="293">
        <v>3</v>
      </c>
      <c r="K87" s="293">
        <v>11</v>
      </c>
      <c r="L87" s="293">
        <v>41</v>
      </c>
      <c r="M87" s="293">
        <v>32</v>
      </c>
      <c r="N87" s="293">
        <v>17</v>
      </c>
      <c r="O87" s="293">
        <v>3</v>
      </c>
      <c r="P87" s="121">
        <v>5000000</v>
      </c>
      <c r="Q87" s="573"/>
      <c r="R87" s="573"/>
      <c r="S87" s="573"/>
      <c r="T87" s="2">
        <f t="shared" si="7"/>
        <v>0</v>
      </c>
      <c r="U87" s="573"/>
      <c r="V87" s="573"/>
      <c r="W87" s="2">
        <f t="shared" si="4"/>
        <v>0</v>
      </c>
      <c r="X87" s="573"/>
      <c r="Y87" s="573"/>
      <c r="Z87" s="2">
        <f t="shared" si="5"/>
        <v>5000000</v>
      </c>
      <c r="AA87" s="573"/>
      <c r="AB87" s="573"/>
      <c r="AC87" s="2">
        <f t="shared" si="6"/>
        <v>0</v>
      </c>
      <c r="AD87" s="573"/>
      <c r="AE87" s="370"/>
    </row>
    <row r="88" spans="2:31" ht="56.25" customHeight="1" x14ac:dyDescent="0.25">
      <c r="B88" s="608"/>
      <c r="C88" s="574"/>
      <c r="D88" s="594"/>
      <c r="E88" s="593"/>
      <c r="F88" s="299" t="s">
        <v>1280</v>
      </c>
      <c r="G88" s="293" t="s">
        <v>1276</v>
      </c>
      <c r="H88" s="299" t="s">
        <v>1277</v>
      </c>
      <c r="I88" s="293">
        <v>21</v>
      </c>
      <c r="J88" s="293">
        <v>3</v>
      </c>
      <c r="K88" s="293">
        <v>11</v>
      </c>
      <c r="L88" s="293">
        <v>41</v>
      </c>
      <c r="M88" s="293">
        <v>32</v>
      </c>
      <c r="N88" s="293">
        <v>17</v>
      </c>
      <c r="O88" s="293">
        <v>3</v>
      </c>
      <c r="P88" s="121">
        <v>3500000</v>
      </c>
      <c r="Q88" s="573"/>
      <c r="R88" s="573"/>
      <c r="S88" s="573"/>
      <c r="T88" s="2">
        <f t="shared" si="7"/>
        <v>0</v>
      </c>
      <c r="U88" s="573"/>
      <c r="V88" s="573"/>
      <c r="W88" s="2">
        <f t="shared" si="4"/>
        <v>0</v>
      </c>
      <c r="X88" s="573"/>
      <c r="Y88" s="573"/>
      <c r="Z88" s="2">
        <f t="shared" si="5"/>
        <v>3500000</v>
      </c>
      <c r="AA88" s="573"/>
      <c r="AB88" s="573"/>
      <c r="AC88" s="2">
        <f t="shared" si="6"/>
        <v>0</v>
      </c>
      <c r="AD88" s="573"/>
      <c r="AE88" s="370"/>
    </row>
    <row r="89" spans="2:31" ht="52.5" customHeight="1" x14ac:dyDescent="0.25">
      <c r="B89" s="608"/>
      <c r="C89" s="574"/>
      <c r="D89" s="594"/>
      <c r="E89" s="593"/>
      <c r="F89" s="299" t="s">
        <v>1281</v>
      </c>
      <c r="G89" s="293" t="s">
        <v>1276</v>
      </c>
      <c r="H89" s="299" t="s">
        <v>1277</v>
      </c>
      <c r="I89" s="293">
        <v>21</v>
      </c>
      <c r="J89" s="293">
        <v>3</v>
      </c>
      <c r="K89" s="293">
        <v>11</v>
      </c>
      <c r="L89" s="293">
        <v>41</v>
      </c>
      <c r="M89" s="293">
        <v>32</v>
      </c>
      <c r="N89" s="293">
        <v>17</v>
      </c>
      <c r="O89" s="293">
        <v>3</v>
      </c>
      <c r="P89" s="121">
        <v>16000000</v>
      </c>
      <c r="Q89" s="573"/>
      <c r="R89" s="573"/>
      <c r="S89" s="573"/>
      <c r="T89" s="2">
        <f t="shared" si="7"/>
        <v>0</v>
      </c>
      <c r="U89" s="573"/>
      <c r="V89" s="573"/>
      <c r="W89" s="2">
        <f t="shared" si="4"/>
        <v>0</v>
      </c>
      <c r="X89" s="573"/>
      <c r="Y89" s="573"/>
      <c r="Z89" s="2">
        <f t="shared" si="5"/>
        <v>16000000</v>
      </c>
      <c r="AA89" s="573"/>
      <c r="AB89" s="573"/>
      <c r="AC89" s="2">
        <f t="shared" si="6"/>
        <v>0</v>
      </c>
      <c r="AD89" s="573"/>
      <c r="AE89" s="370"/>
    </row>
    <row r="90" spans="2:31" ht="39" customHeight="1" x14ac:dyDescent="0.25">
      <c r="B90" s="608"/>
      <c r="C90" s="574"/>
      <c r="D90" s="594"/>
      <c r="E90" s="593"/>
      <c r="F90" s="299" t="s">
        <v>1282</v>
      </c>
      <c r="G90" s="293" t="s">
        <v>1276</v>
      </c>
      <c r="H90" s="299" t="s">
        <v>1277</v>
      </c>
      <c r="I90" s="293">
        <v>21</v>
      </c>
      <c r="J90" s="293">
        <v>3</v>
      </c>
      <c r="K90" s="293">
        <v>22</v>
      </c>
      <c r="L90" s="293">
        <v>41</v>
      </c>
      <c r="M90" s="293">
        <v>32</v>
      </c>
      <c r="N90" s="293">
        <v>17</v>
      </c>
      <c r="O90" s="293">
        <v>3</v>
      </c>
      <c r="P90" s="121">
        <v>1678000</v>
      </c>
      <c r="Q90" s="573"/>
      <c r="R90" s="573"/>
      <c r="S90" s="573"/>
      <c r="T90" s="2">
        <f t="shared" si="7"/>
        <v>0</v>
      </c>
      <c r="U90" s="573"/>
      <c r="V90" s="573"/>
      <c r="W90" s="2">
        <f t="shared" si="4"/>
        <v>1678000</v>
      </c>
      <c r="X90" s="573"/>
      <c r="Y90" s="573"/>
      <c r="Z90" s="2">
        <f t="shared" si="5"/>
        <v>0</v>
      </c>
      <c r="AA90" s="573"/>
      <c r="AB90" s="573"/>
      <c r="AC90" s="2">
        <f t="shared" si="6"/>
        <v>0</v>
      </c>
      <c r="AD90" s="573"/>
      <c r="AE90" s="370"/>
    </row>
    <row r="91" spans="2:31" ht="39" customHeight="1" x14ac:dyDescent="0.25">
      <c r="B91" s="608"/>
      <c r="C91" s="574"/>
      <c r="D91" s="594"/>
      <c r="E91" s="593"/>
      <c r="F91" s="299"/>
      <c r="G91" s="293"/>
      <c r="H91" s="299"/>
      <c r="I91" s="293">
        <v>21</v>
      </c>
      <c r="J91" s="293">
        <v>3</v>
      </c>
      <c r="K91" s="293">
        <v>82</v>
      </c>
      <c r="L91" s="293">
        <v>41</v>
      </c>
      <c r="M91" s="293">
        <v>32</v>
      </c>
      <c r="N91" s="293">
        <v>17</v>
      </c>
      <c r="O91" s="293">
        <v>14</v>
      </c>
      <c r="P91" s="121">
        <v>6000000</v>
      </c>
      <c r="Q91" s="573"/>
      <c r="R91" s="573"/>
      <c r="S91" s="573"/>
      <c r="T91" s="2">
        <f t="shared" si="7"/>
        <v>0</v>
      </c>
      <c r="U91" s="573"/>
      <c r="V91" s="573"/>
      <c r="W91" s="2">
        <f t="shared" si="4"/>
        <v>6000000</v>
      </c>
      <c r="X91" s="573"/>
      <c r="Y91" s="573"/>
      <c r="Z91" s="2">
        <f t="shared" si="5"/>
        <v>0</v>
      </c>
      <c r="AA91" s="573"/>
      <c r="AB91" s="573"/>
      <c r="AC91" s="2">
        <f t="shared" si="6"/>
        <v>0</v>
      </c>
      <c r="AD91" s="573"/>
      <c r="AE91" s="370"/>
    </row>
    <row r="92" spans="2:31" ht="39" customHeight="1" x14ac:dyDescent="0.25">
      <c r="B92" s="608"/>
      <c r="C92" s="574"/>
      <c r="D92" s="594"/>
      <c r="E92" s="593"/>
      <c r="F92" s="299" t="s">
        <v>1283</v>
      </c>
      <c r="G92" s="293" t="s">
        <v>1276</v>
      </c>
      <c r="H92" s="299" t="s">
        <v>1277</v>
      </c>
      <c r="I92" s="293">
        <v>21</v>
      </c>
      <c r="J92" s="293">
        <v>3</v>
      </c>
      <c r="K92" s="293">
        <v>22</v>
      </c>
      <c r="L92" s="293">
        <v>41</v>
      </c>
      <c r="M92" s="293">
        <v>32</v>
      </c>
      <c r="N92" s="293">
        <v>17</v>
      </c>
      <c r="O92" s="293">
        <v>5</v>
      </c>
      <c r="P92" s="121">
        <v>3000000</v>
      </c>
      <c r="Q92" s="573"/>
      <c r="R92" s="573"/>
      <c r="S92" s="573"/>
      <c r="T92" s="2">
        <f t="shared" si="7"/>
        <v>0</v>
      </c>
      <c r="U92" s="573"/>
      <c r="V92" s="573"/>
      <c r="W92" s="2">
        <f t="shared" si="4"/>
        <v>3000000</v>
      </c>
      <c r="X92" s="573"/>
      <c r="Y92" s="573"/>
      <c r="Z92" s="2">
        <f t="shared" si="5"/>
        <v>0</v>
      </c>
      <c r="AA92" s="573"/>
      <c r="AB92" s="573"/>
      <c r="AC92" s="2">
        <f t="shared" si="6"/>
        <v>0</v>
      </c>
      <c r="AD92" s="573"/>
      <c r="AE92" s="370"/>
    </row>
    <row r="93" spans="2:31" ht="56.25" customHeight="1" x14ac:dyDescent="0.25">
      <c r="B93" s="608"/>
      <c r="C93" s="574"/>
      <c r="D93" s="594"/>
      <c r="E93" s="593"/>
      <c r="F93" s="299" t="s">
        <v>1284</v>
      </c>
      <c r="G93" s="293" t="s">
        <v>1276</v>
      </c>
      <c r="H93" s="299" t="s">
        <v>1277</v>
      </c>
      <c r="I93" s="293">
        <v>21</v>
      </c>
      <c r="J93" s="293">
        <v>3</v>
      </c>
      <c r="K93" s="293">
        <v>22</v>
      </c>
      <c r="L93" s="293">
        <v>41</v>
      </c>
      <c r="M93" s="293">
        <v>32</v>
      </c>
      <c r="N93" s="293">
        <v>17</v>
      </c>
      <c r="O93" s="293">
        <v>3</v>
      </c>
      <c r="P93" s="121">
        <v>20000000</v>
      </c>
      <c r="Q93" s="573"/>
      <c r="R93" s="573"/>
      <c r="S93" s="573"/>
      <c r="T93" s="2">
        <f t="shared" si="7"/>
        <v>0</v>
      </c>
      <c r="U93" s="573"/>
      <c r="V93" s="573"/>
      <c r="W93" s="2">
        <f t="shared" si="4"/>
        <v>20000000</v>
      </c>
      <c r="X93" s="573"/>
      <c r="Y93" s="573"/>
      <c r="Z93" s="2">
        <f t="shared" si="5"/>
        <v>0</v>
      </c>
      <c r="AA93" s="573"/>
      <c r="AB93" s="573"/>
      <c r="AC93" s="2">
        <f t="shared" si="6"/>
        <v>0</v>
      </c>
      <c r="AD93" s="573"/>
      <c r="AE93" s="370"/>
    </row>
    <row r="94" spans="2:31" ht="27" customHeight="1" thickBot="1" x14ac:dyDescent="0.3">
      <c r="B94" s="609"/>
      <c r="C94" s="613"/>
      <c r="D94" s="614"/>
      <c r="E94" s="615"/>
      <c r="F94" s="300" t="s">
        <v>1285</v>
      </c>
      <c r="G94" s="298" t="s">
        <v>1272</v>
      </c>
      <c r="H94" s="300" t="s">
        <v>1273</v>
      </c>
      <c r="I94" s="298">
        <v>21</v>
      </c>
      <c r="J94" s="298">
        <v>3</v>
      </c>
      <c r="K94" s="298">
        <v>22</v>
      </c>
      <c r="L94" s="298">
        <v>41</v>
      </c>
      <c r="M94" s="298">
        <v>32</v>
      </c>
      <c r="N94" s="298">
        <v>17</v>
      </c>
      <c r="O94" s="298">
        <v>3</v>
      </c>
      <c r="P94" s="123">
        <v>7000000</v>
      </c>
      <c r="Q94" s="585"/>
      <c r="R94" s="585"/>
      <c r="S94" s="585"/>
      <c r="T94" s="37">
        <f t="shared" si="7"/>
        <v>0</v>
      </c>
      <c r="U94" s="585"/>
      <c r="V94" s="585"/>
      <c r="W94" s="37">
        <f>IF(K94=22,P94,IF(K94=82,P94,0))</f>
        <v>7000000</v>
      </c>
      <c r="X94" s="585"/>
      <c r="Y94" s="585"/>
      <c r="Z94" s="37">
        <f>IF(K94=11,P94,IF(K94=81,P94,0))</f>
        <v>0</v>
      </c>
      <c r="AA94" s="585"/>
      <c r="AB94" s="585"/>
      <c r="AC94" s="37">
        <f>IF(K94=55,P94,IF(K94=85,P94,0))</f>
        <v>0</v>
      </c>
      <c r="AD94" s="585"/>
      <c r="AE94" s="371"/>
    </row>
    <row r="95" spans="2:31" ht="34.5" customHeight="1" thickBot="1" x14ac:dyDescent="0.3">
      <c r="P95" s="127">
        <f t="shared" ref="P95:AE95" si="8">SUM(P12:P94)</f>
        <v>9928078000</v>
      </c>
      <c r="Q95" s="105">
        <f t="shared" si="8"/>
        <v>9928078000</v>
      </c>
      <c r="R95" s="93">
        <f t="shared" si="8"/>
        <v>9928078000</v>
      </c>
      <c r="S95" s="93">
        <f t="shared" si="8"/>
        <v>9928078000</v>
      </c>
      <c r="T95" s="104">
        <f t="shared" si="8"/>
        <v>0</v>
      </c>
      <c r="U95" s="104">
        <f t="shared" si="8"/>
        <v>0</v>
      </c>
      <c r="V95" s="22">
        <f t="shared" si="8"/>
        <v>0</v>
      </c>
      <c r="W95" s="103">
        <f t="shared" si="8"/>
        <v>1332078000</v>
      </c>
      <c r="X95" s="103">
        <f t="shared" si="8"/>
        <v>1332078000</v>
      </c>
      <c r="Y95" s="23">
        <f t="shared" si="8"/>
        <v>1332078000</v>
      </c>
      <c r="Z95" s="103">
        <f t="shared" si="8"/>
        <v>8596000000</v>
      </c>
      <c r="AA95" s="103">
        <f t="shared" si="8"/>
        <v>8596000000</v>
      </c>
      <c r="AB95" s="23">
        <f t="shared" si="8"/>
        <v>8596000000</v>
      </c>
      <c r="AC95" s="103">
        <f t="shared" si="8"/>
        <v>0</v>
      </c>
      <c r="AD95" s="151">
        <f t="shared" si="8"/>
        <v>0</v>
      </c>
      <c r="AE95" s="24">
        <f t="shared" si="8"/>
        <v>0</v>
      </c>
    </row>
  </sheetData>
  <mergeCells count="95">
    <mergeCell ref="AE58:AE94"/>
    <mergeCell ref="AB22:AB57"/>
    <mergeCell ref="AE22:AE57"/>
    <mergeCell ref="Y22:Y57"/>
    <mergeCell ref="B58:B94"/>
    <mergeCell ref="Q83:Q94"/>
    <mergeCell ref="V58:V94"/>
    <mergeCell ref="R83:R94"/>
    <mergeCell ref="R58:R82"/>
    <mergeCell ref="C58:C82"/>
    <mergeCell ref="D58:D82"/>
    <mergeCell ref="E58:E82"/>
    <mergeCell ref="U83:U94"/>
    <mergeCell ref="Q58:Q82"/>
    <mergeCell ref="S58:S94"/>
    <mergeCell ref="C83:C94"/>
    <mergeCell ref="D83:D94"/>
    <mergeCell ref="E83:E94"/>
    <mergeCell ref="B22:B57"/>
    <mergeCell ref="R52:R57"/>
    <mergeCell ref="E52:E57"/>
    <mergeCell ref="Q52:Q57"/>
    <mergeCell ref="V22:V57"/>
    <mergeCell ref="C35:C51"/>
    <mergeCell ref="U22:U34"/>
    <mergeCell ref="U35:U51"/>
    <mergeCell ref="Q22:Q34"/>
    <mergeCell ref="R22:R34"/>
    <mergeCell ref="Q49:Q50"/>
    <mergeCell ref="S22:S57"/>
    <mergeCell ref="D52:D57"/>
    <mergeCell ref="E49:E50"/>
    <mergeCell ref="D49:D50"/>
    <mergeCell ref="C52:C57"/>
    <mergeCell ref="E17:E20"/>
    <mergeCell ref="C12:C14"/>
    <mergeCell ref="D12:D14"/>
    <mergeCell ref="E12:E14"/>
    <mergeCell ref="C15:C17"/>
    <mergeCell ref="D15:D16"/>
    <mergeCell ref="E15:E16"/>
    <mergeCell ref="D17:D20"/>
    <mergeCell ref="C22:C34"/>
    <mergeCell ref="D22:D34"/>
    <mergeCell ref="E22:E34"/>
    <mergeCell ref="D35:D48"/>
    <mergeCell ref="E35:E48"/>
    <mergeCell ref="AE12:AE21"/>
    <mergeCell ref="S12:S21"/>
    <mergeCell ref="R12:R14"/>
    <mergeCell ref="B1:J1"/>
    <mergeCell ref="B2:J2"/>
    <mergeCell ref="B3:J3"/>
    <mergeCell ref="V12:V21"/>
    <mergeCell ref="Q15:Q16"/>
    <mergeCell ref="H17:H20"/>
    <mergeCell ref="C5:J5"/>
    <mergeCell ref="B6:B7"/>
    <mergeCell ref="C6:J7"/>
    <mergeCell ref="B12:B21"/>
    <mergeCell ref="G17:G20"/>
    <mergeCell ref="U12:U14"/>
    <mergeCell ref="Q17:Q20"/>
    <mergeCell ref="Q12:Q14"/>
    <mergeCell ref="Q35:Q48"/>
    <mergeCell ref="R15:R20"/>
    <mergeCell ref="U52:U57"/>
    <mergeCell ref="U58:U82"/>
    <mergeCell ref="R35:R51"/>
    <mergeCell ref="X12:X14"/>
    <mergeCell ref="X22:X34"/>
    <mergeCell ref="X35:X51"/>
    <mergeCell ref="X52:X57"/>
    <mergeCell ref="X58:X82"/>
    <mergeCell ref="U15:U20"/>
    <mergeCell ref="AD35:AD51"/>
    <mergeCell ref="AD58:AD82"/>
    <mergeCell ref="AA83:AA94"/>
    <mergeCell ref="AD83:AD94"/>
    <mergeCell ref="AD52:AD57"/>
    <mergeCell ref="X15:X20"/>
    <mergeCell ref="Y12:Y21"/>
    <mergeCell ref="AB12:AB21"/>
    <mergeCell ref="Y58:Y94"/>
    <mergeCell ref="AB58:AB94"/>
    <mergeCell ref="AA35:AA51"/>
    <mergeCell ref="AA52:AA57"/>
    <mergeCell ref="AA58:AA82"/>
    <mergeCell ref="AA15:AA20"/>
    <mergeCell ref="X83:X94"/>
    <mergeCell ref="AD12:AD14"/>
    <mergeCell ref="AD15:AD17"/>
    <mergeCell ref="AD22:AD34"/>
    <mergeCell ref="AA12:AA14"/>
    <mergeCell ref="AA22:AA34"/>
  </mergeCells>
  <pageMargins left="1.3779527559055118" right="0.11811023622047245" top="0.74803149606299213" bottom="0.74803149606299213" header="0.31496062992125984" footer="0.31496062992125984"/>
  <pageSetup paperSize="5" scale="4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sheetPr>
  <dimension ref="B1:AE65"/>
  <sheetViews>
    <sheetView showGridLines="0" tabSelected="1" topLeftCell="G1" zoomScale="55" zoomScaleNormal="55" workbookViewId="0">
      <selection activeCell="R10" sqref="R10:R12"/>
    </sheetView>
  </sheetViews>
  <sheetFormatPr baseColWidth="10" defaultColWidth="11.42578125" defaultRowHeight="15.75" x14ac:dyDescent="0.25"/>
  <cols>
    <col min="1" max="1" width="11.42578125" style="5"/>
    <col min="2" max="2" width="25.7109375" style="5" customWidth="1"/>
    <col min="3" max="3" width="34" style="5" customWidth="1"/>
    <col min="4" max="4" width="19.140625" style="18" bestFit="1" customWidth="1"/>
    <col min="5" max="5" width="39.42578125" style="15" customWidth="1"/>
    <col min="6" max="6" width="55" style="15" customWidth="1"/>
    <col min="7" max="7" width="17.5703125" style="153" bestFit="1" customWidth="1"/>
    <col min="8" max="8" width="45.42578125" style="8" customWidth="1"/>
    <col min="9" max="9" width="5.28515625" style="153" bestFit="1" customWidth="1"/>
    <col min="10" max="10" width="5.85546875" style="153" bestFit="1" customWidth="1"/>
    <col min="11" max="15" width="5.85546875" style="129" bestFit="1" customWidth="1"/>
    <col min="16" max="16" width="25.85546875" style="118" customWidth="1"/>
    <col min="17" max="17" width="24.5703125" style="5" bestFit="1" customWidth="1"/>
    <col min="18" max="18" width="25.28515625" style="5" customWidth="1"/>
    <col min="19" max="19" width="26.140625" style="5" customWidth="1"/>
    <col min="20" max="20" width="21.7109375" style="5" customWidth="1"/>
    <col min="21" max="21" width="29" style="5" customWidth="1"/>
    <col min="22" max="22" width="26.140625" style="5" customWidth="1"/>
    <col min="23" max="23" width="18.28515625" style="5" customWidth="1"/>
    <col min="24" max="24" width="26.28515625" style="5" customWidth="1"/>
    <col min="25" max="25" width="23" style="5" customWidth="1"/>
    <col min="26" max="26" width="18.28515625" style="5" customWidth="1"/>
    <col min="27" max="27" width="25.28515625" style="5" customWidth="1"/>
    <col min="28" max="28" width="23" style="5" customWidth="1"/>
    <col min="29" max="29" width="13.42578125" style="5" customWidth="1"/>
    <col min="30" max="30" width="24.7109375" style="5" customWidth="1"/>
    <col min="31" max="31" width="19.85546875" style="5"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16"/>
      <c r="E4" s="7"/>
      <c r="F4" s="7"/>
    </row>
    <row r="5" spans="2:31" x14ac:dyDescent="0.25">
      <c r="B5" s="6"/>
      <c r="C5" s="194"/>
      <c r="D5" s="16"/>
      <c r="E5" s="7"/>
      <c r="F5" s="7"/>
    </row>
    <row r="6" spans="2:31" x14ac:dyDescent="0.25">
      <c r="B6" s="9" t="s">
        <v>62</v>
      </c>
      <c r="C6" s="394" t="s">
        <v>63</v>
      </c>
      <c r="D6" s="394"/>
      <c r="E6" s="394"/>
      <c r="F6" s="394"/>
      <c r="G6" s="394"/>
      <c r="H6" s="394"/>
      <c r="I6" s="394"/>
      <c r="J6" s="394"/>
    </row>
    <row r="7" spans="2:31" ht="15.75" customHeight="1" x14ac:dyDescent="0.25">
      <c r="B7" s="277" t="s">
        <v>64</v>
      </c>
      <c r="C7" s="355" t="s">
        <v>65</v>
      </c>
      <c r="D7" s="355"/>
      <c r="E7" s="355"/>
      <c r="F7" s="355"/>
      <c r="G7" s="355"/>
      <c r="H7" s="355"/>
      <c r="I7" s="355"/>
      <c r="J7" s="355"/>
    </row>
    <row r="8" spans="2:31" ht="16.5" thickBot="1" x14ac:dyDescent="0.3">
      <c r="B8" s="277"/>
      <c r="C8" s="10"/>
      <c r="D8" s="17"/>
      <c r="E8" s="10"/>
      <c r="F8" s="10"/>
      <c r="G8" s="154"/>
      <c r="H8" s="10"/>
      <c r="I8" s="154"/>
      <c r="J8" s="154"/>
    </row>
    <row r="9" spans="2:31" ht="57" customHeight="1" thickBot="1" x14ac:dyDescent="0.3">
      <c r="B9" s="197" t="s">
        <v>66</v>
      </c>
      <c r="C9" s="30" t="s">
        <v>67</v>
      </c>
      <c r="D9" s="31" t="s">
        <v>68</v>
      </c>
      <c r="E9" s="31" t="s">
        <v>69</v>
      </c>
      <c r="F9" s="89" t="s">
        <v>70</v>
      </c>
      <c r="G9" s="89" t="s">
        <v>71</v>
      </c>
      <c r="H9" s="89" t="s">
        <v>72</v>
      </c>
      <c r="I9" s="89" t="s">
        <v>73</v>
      </c>
      <c r="J9" s="89" t="s">
        <v>74</v>
      </c>
      <c r="K9" s="89" t="s">
        <v>75</v>
      </c>
      <c r="L9" s="89" t="s">
        <v>76</v>
      </c>
      <c r="M9" s="89" t="s">
        <v>77</v>
      </c>
      <c r="N9" s="89" t="s">
        <v>78</v>
      </c>
      <c r="O9" s="89" t="s">
        <v>79</v>
      </c>
      <c r="P9" s="116" t="s">
        <v>80</v>
      </c>
      <c r="Q9" s="89" t="s">
        <v>81</v>
      </c>
      <c r="R9" s="32" t="s">
        <v>82</v>
      </c>
      <c r="S9" s="32" t="s">
        <v>83</v>
      </c>
      <c r="T9" s="95" t="s">
        <v>12</v>
      </c>
      <c r="U9" s="19" t="s">
        <v>84</v>
      </c>
      <c r="V9" s="19" t="s">
        <v>85</v>
      </c>
      <c r="W9" s="94" t="s">
        <v>13</v>
      </c>
      <c r="X9" s="20" t="s">
        <v>86</v>
      </c>
      <c r="Y9" s="20" t="s">
        <v>87</v>
      </c>
      <c r="Z9" s="94" t="s">
        <v>88</v>
      </c>
      <c r="AA9" s="20" t="s">
        <v>89</v>
      </c>
      <c r="AB9" s="20" t="s">
        <v>90</v>
      </c>
      <c r="AC9" s="94" t="s">
        <v>91</v>
      </c>
      <c r="AD9" s="161" t="s">
        <v>92</v>
      </c>
      <c r="AE9" s="21" t="s">
        <v>93</v>
      </c>
    </row>
    <row r="10" spans="2:31" ht="189" customHeight="1" x14ac:dyDescent="0.25">
      <c r="B10" s="397" t="s">
        <v>94</v>
      </c>
      <c r="C10" s="400" t="s">
        <v>95</v>
      </c>
      <c r="D10" s="401">
        <v>2012170010072</v>
      </c>
      <c r="E10" s="400" t="s">
        <v>96</v>
      </c>
      <c r="F10" s="203" t="s">
        <v>97</v>
      </c>
      <c r="G10" s="130" t="s">
        <v>98</v>
      </c>
      <c r="H10" s="203" t="s">
        <v>99</v>
      </c>
      <c r="I10" s="130">
        <v>28</v>
      </c>
      <c r="J10" s="130">
        <v>3</v>
      </c>
      <c r="K10" s="130">
        <v>11</v>
      </c>
      <c r="L10" s="130">
        <v>11</v>
      </c>
      <c r="M10" s="130">
        <v>11</v>
      </c>
      <c r="N10" s="130">
        <v>72</v>
      </c>
      <c r="O10" s="130">
        <v>4</v>
      </c>
      <c r="P10" s="107">
        <v>140000000</v>
      </c>
      <c r="Q10" s="213">
        <f t="shared" ref="Q10:Q18" si="0">P10</f>
        <v>140000000</v>
      </c>
      <c r="R10" s="373">
        <f>SUM(T10:T12)+SUM(W10:W12)+SUM(Z10:Z12)+SUM(AC10:AC12)</f>
        <v>1907652636</v>
      </c>
      <c r="S10" s="373">
        <f>SUM(Q10:Q12)</f>
        <v>1907652636</v>
      </c>
      <c r="T10" s="29">
        <f>IF(K10=33,P10,IF(K10=83,P10,0))</f>
        <v>0</v>
      </c>
      <c r="U10" s="373">
        <f>SUM(T10:T12)</f>
        <v>1767652636</v>
      </c>
      <c r="V10" s="391">
        <f>SUM(T10:T12)</f>
        <v>1767652636</v>
      </c>
      <c r="W10" s="29">
        <f>IF(K10=22,P10,IF(K10=82,P10,0))</f>
        <v>0</v>
      </c>
      <c r="X10" s="373">
        <f>SUM(W10:W12)</f>
        <v>0</v>
      </c>
      <c r="Y10" s="391">
        <f>SUM(W10:W12)</f>
        <v>0</v>
      </c>
      <c r="Z10" s="29">
        <f>IF(K10=11,P10,IF(K10=81,P10,0))</f>
        <v>140000000</v>
      </c>
      <c r="AA10" s="373">
        <f>SUM(Z10:Z12)</f>
        <v>140000000</v>
      </c>
      <c r="AB10" s="391">
        <f>SUM(Z10:Z12)</f>
        <v>140000000</v>
      </c>
      <c r="AC10" s="29">
        <f>IF(K10=55,P10,IF(K10=85,P10,0))</f>
        <v>0</v>
      </c>
      <c r="AD10" s="373">
        <f>SUM(AC10:AC12)</f>
        <v>0</v>
      </c>
      <c r="AE10" s="403">
        <f>SUM(AC10:AC12)</f>
        <v>0</v>
      </c>
    </row>
    <row r="11" spans="2:31" ht="42" customHeight="1" x14ac:dyDescent="0.25">
      <c r="B11" s="398"/>
      <c r="C11" s="365"/>
      <c r="D11" s="362"/>
      <c r="E11" s="365"/>
      <c r="F11" s="356" t="s">
        <v>100</v>
      </c>
      <c r="G11" s="356" t="s">
        <v>101</v>
      </c>
      <c r="H11" s="364" t="s">
        <v>102</v>
      </c>
      <c r="I11" s="228">
        <v>28</v>
      </c>
      <c r="J11" s="228">
        <v>3</v>
      </c>
      <c r="K11" s="228">
        <v>33</v>
      </c>
      <c r="L11" s="228">
        <v>11</v>
      </c>
      <c r="M11" s="228">
        <v>11</v>
      </c>
      <c r="N11" s="228">
        <v>72</v>
      </c>
      <c r="O11" s="228">
        <v>2</v>
      </c>
      <c r="P11" s="224">
        <v>893917524</v>
      </c>
      <c r="Q11" s="211">
        <f t="shared" si="0"/>
        <v>893917524</v>
      </c>
      <c r="R11" s="353"/>
      <c r="S11" s="353"/>
      <c r="T11" s="267">
        <f t="shared" ref="T11:T64" si="1">IF(K11=33,P11,IF(K11=83,P11,0))</f>
        <v>893917524</v>
      </c>
      <c r="U11" s="353"/>
      <c r="V11" s="392"/>
      <c r="W11" s="267">
        <f t="shared" ref="W11:W64" si="2">IF(K11=22,P11,IF(K11=82,P11,0))</f>
        <v>0</v>
      </c>
      <c r="X11" s="353"/>
      <c r="Y11" s="392"/>
      <c r="Z11" s="267">
        <f t="shared" ref="Z11:Z64" si="3">IF(K11=11,P11,IF(K11=81,P11,0))</f>
        <v>0</v>
      </c>
      <c r="AA11" s="353"/>
      <c r="AB11" s="392"/>
      <c r="AC11" s="267">
        <f>IF(K11=55,P11,IF(K11=85,P11,0))</f>
        <v>0</v>
      </c>
      <c r="AD11" s="353"/>
      <c r="AE11" s="370"/>
    </row>
    <row r="12" spans="2:31" ht="42" customHeight="1" thickBot="1" x14ac:dyDescent="0.3">
      <c r="B12" s="399"/>
      <c r="C12" s="375"/>
      <c r="D12" s="378"/>
      <c r="E12" s="375"/>
      <c r="F12" s="379"/>
      <c r="G12" s="379"/>
      <c r="H12" s="375"/>
      <c r="I12" s="246">
        <v>28</v>
      </c>
      <c r="J12" s="246">
        <v>3</v>
      </c>
      <c r="K12" s="246">
        <v>83</v>
      </c>
      <c r="L12" s="246">
        <v>11</v>
      </c>
      <c r="M12" s="246">
        <v>11</v>
      </c>
      <c r="N12" s="246">
        <v>72</v>
      </c>
      <c r="O12" s="246">
        <v>2</v>
      </c>
      <c r="P12" s="108">
        <v>873735112</v>
      </c>
      <c r="Q12" s="114">
        <f t="shared" si="0"/>
        <v>873735112</v>
      </c>
      <c r="R12" s="372"/>
      <c r="S12" s="372"/>
      <c r="T12" s="28">
        <f t="shared" si="1"/>
        <v>873735112</v>
      </c>
      <c r="U12" s="372"/>
      <c r="V12" s="393"/>
      <c r="W12" s="28">
        <f t="shared" si="2"/>
        <v>0</v>
      </c>
      <c r="X12" s="372"/>
      <c r="Y12" s="393"/>
      <c r="Z12" s="28">
        <f t="shared" si="3"/>
        <v>0</v>
      </c>
      <c r="AA12" s="372"/>
      <c r="AB12" s="393"/>
      <c r="AC12" s="28">
        <f t="shared" ref="AC12:AC64" si="4">IF(K12=55,P12,IF(K12=85,P12,0))</f>
        <v>0</v>
      </c>
      <c r="AD12" s="372"/>
      <c r="AE12" s="371"/>
    </row>
    <row r="13" spans="2:31" ht="77.25" customHeight="1" x14ac:dyDescent="0.25">
      <c r="B13" s="367" t="s">
        <v>103</v>
      </c>
      <c r="C13" s="366" t="s">
        <v>104</v>
      </c>
      <c r="D13" s="220">
        <v>2012170010073</v>
      </c>
      <c r="E13" s="207" t="s">
        <v>105</v>
      </c>
      <c r="F13" s="207" t="s">
        <v>106</v>
      </c>
      <c r="G13" s="200" t="s">
        <v>107</v>
      </c>
      <c r="H13" s="207" t="s">
        <v>108</v>
      </c>
      <c r="I13" s="200">
        <v>28</v>
      </c>
      <c r="J13" s="200">
        <v>3</v>
      </c>
      <c r="K13" s="200">
        <v>11</v>
      </c>
      <c r="L13" s="200">
        <v>11</v>
      </c>
      <c r="M13" s="200">
        <v>21</v>
      </c>
      <c r="N13" s="200">
        <v>73</v>
      </c>
      <c r="O13" s="200">
        <v>4</v>
      </c>
      <c r="P13" s="258">
        <v>180000000</v>
      </c>
      <c r="Q13" s="212">
        <f t="shared" si="0"/>
        <v>180000000</v>
      </c>
      <c r="R13" s="354">
        <f>SUM(T13:T17)+SUM(W13:W17)+SUM(Z13:Z17)+SUM(AC13:AC17)</f>
        <v>640000000</v>
      </c>
      <c r="S13" s="392">
        <f>V13+Y13+AB13+AE13</f>
        <v>840000000</v>
      </c>
      <c r="T13" s="250">
        <f t="shared" si="1"/>
        <v>0</v>
      </c>
      <c r="U13" s="354">
        <f>SUM(T13:T17)</f>
        <v>0</v>
      </c>
      <c r="V13" s="392">
        <f>SUM(T13:T21)</f>
        <v>0</v>
      </c>
      <c r="W13" s="250">
        <f t="shared" si="2"/>
        <v>0</v>
      </c>
      <c r="X13" s="354">
        <f>SUM(W13:W17)</f>
        <v>0</v>
      </c>
      <c r="Y13" s="392">
        <f>SUM(W13:W21)</f>
        <v>0</v>
      </c>
      <c r="Z13" s="250">
        <f t="shared" si="3"/>
        <v>180000000</v>
      </c>
      <c r="AA13" s="354">
        <f>SUM(Z13:Z17)</f>
        <v>640000000</v>
      </c>
      <c r="AB13" s="392">
        <f>SUM(Z13:Z21)</f>
        <v>840000000</v>
      </c>
      <c r="AC13" s="113">
        <f t="shared" si="4"/>
        <v>0</v>
      </c>
      <c r="AD13" s="354">
        <f>SUM(AC13:AC17)</f>
        <v>0</v>
      </c>
      <c r="AE13" s="370">
        <f>SUM(AC13:AC21)</f>
        <v>0</v>
      </c>
    </row>
    <row r="14" spans="2:31" ht="121.5" customHeight="1" x14ac:dyDescent="0.25">
      <c r="B14" s="368"/>
      <c r="C14" s="358"/>
      <c r="D14" s="232">
        <v>2012170010075</v>
      </c>
      <c r="E14" s="204" t="s">
        <v>109</v>
      </c>
      <c r="F14" s="204" t="s">
        <v>110</v>
      </c>
      <c r="G14" s="227" t="s">
        <v>111</v>
      </c>
      <c r="H14" s="204" t="s">
        <v>112</v>
      </c>
      <c r="I14" s="227">
        <v>28</v>
      </c>
      <c r="J14" s="227">
        <v>3</v>
      </c>
      <c r="K14" s="227">
        <v>11</v>
      </c>
      <c r="L14" s="227">
        <v>11</v>
      </c>
      <c r="M14" s="227">
        <v>21</v>
      </c>
      <c r="N14" s="227">
        <v>75</v>
      </c>
      <c r="O14" s="227">
        <v>4</v>
      </c>
      <c r="P14" s="252">
        <v>300000000</v>
      </c>
      <c r="Q14" s="198">
        <f t="shared" si="0"/>
        <v>300000000</v>
      </c>
      <c r="R14" s="360"/>
      <c r="S14" s="392"/>
      <c r="T14" s="268">
        <f t="shared" si="1"/>
        <v>0</v>
      </c>
      <c r="U14" s="360"/>
      <c r="V14" s="392"/>
      <c r="W14" s="268">
        <f t="shared" si="2"/>
        <v>0</v>
      </c>
      <c r="X14" s="360"/>
      <c r="Y14" s="392"/>
      <c r="Z14" s="268">
        <f t="shared" si="3"/>
        <v>300000000</v>
      </c>
      <c r="AA14" s="360"/>
      <c r="AB14" s="392"/>
      <c r="AC14" s="111">
        <f t="shared" si="4"/>
        <v>0</v>
      </c>
      <c r="AD14" s="360"/>
      <c r="AE14" s="370"/>
    </row>
    <row r="15" spans="2:31" ht="105.75" customHeight="1" x14ac:dyDescent="0.25">
      <c r="B15" s="368"/>
      <c r="C15" s="358"/>
      <c r="D15" s="202">
        <v>2012170010076</v>
      </c>
      <c r="E15" s="204" t="s">
        <v>113</v>
      </c>
      <c r="F15" s="204" t="s">
        <v>114</v>
      </c>
      <c r="G15" s="227" t="s">
        <v>115</v>
      </c>
      <c r="H15" s="204" t="s">
        <v>116</v>
      </c>
      <c r="I15" s="227">
        <v>28</v>
      </c>
      <c r="J15" s="227">
        <v>3</v>
      </c>
      <c r="K15" s="227">
        <v>11</v>
      </c>
      <c r="L15" s="227">
        <v>11</v>
      </c>
      <c r="M15" s="227">
        <v>21</v>
      </c>
      <c r="N15" s="227">
        <v>76</v>
      </c>
      <c r="O15" s="227">
        <v>4</v>
      </c>
      <c r="P15" s="252">
        <v>100000000</v>
      </c>
      <c r="Q15" s="198">
        <f t="shared" si="0"/>
        <v>100000000</v>
      </c>
      <c r="R15" s="360"/>
      <c r="S15" s="392"/>
      <c r="T15" s="268">
        <f t="shared" si="1"/>
        <v>0</v>
      </c>
      <c r="U15" s="360"/>
      <c r="V15" s="392"/>
      <c r="W15" s="268">
        <f t="shared" si="2"/>
        <v>0</v>
      </c>
      <c r="X15" s="360"/>
      <c r="Y15" s="392"/>
      <c r="Z15" s="268">
        <f t="shared" si="3"/>
        <v>100000000</v>
      </c>
      <c r="AA15" s="360"/>
      <c r="AB15" s="392"/>
      <c r="AC15" s="111">
        <f t="shared" si="4"/>
        <v>0</v>
      </c>
      <c r="AD15" s="360"/>
      <c r="AE15" s="370"/>
    </row>
    <row r="16" spans="2:31" ht="147" customHeight="1" x14ac:dyDescent="0.25">
      <c r="B16" s="368"/>
      <c r="C16" s="358"/>
      <c r="D16" s="202">
        <v>2012170010077</v>
      </c>
      <c r="E16" s="204" t="s">
        <v>117</v>
      </c>
      <c r="F16" s="204" t="s">
        <v>118</v>
      </c>
      <c r="G16" s="227" t="s">
        <v>119</v>
      </c>
      <c r="H16" s="204" t="s">
        <v>120</v>
      </c>
      <c r="I16" s="227">
        <v>28</v>
      </c>
      <c r="J16" s="227">
        <v>3</v>
      </c>
      <c r="K16" s="227">
        <v>11</v>
      </c>
      <c r="L16" s="227">
        <v>11</v>
      </c>
      <c r="M16" s="227">
        <v>21</v>
      </c>
      <c r="N16" s="227">
        <v>77</v>
      </c>
      <c r="O16" s="227">
        <v>4</v>
      </c>
      <c r="P16" s="252">
        <v>30000000</v>
      </c>
      <c r="Q16" s="198">
        <f t="shared" si="0"/>
        <v>30000000</v>
      </c>
      <c r="R16" s="360"/>
      <c r="S16" s="392"/>
      <c r="T16" s="268">
        <f t="shared" si="1"/>
        <v>0</v>
      </c>
      <c r="U16" s="360"/>
      <c r="V16" s="392"/>
      <c r="W16" s="268">
        <f t="shared" si="2"/>
        <v>0</v>
      </c>
      <c r="X16" s="360"/>
      <c r="Y16" s="392"/>
      <c r="Z16" s="268">
        <f t="shared" si="3"/>
        <v>30000000</v>
      </c>
      <c r="AA16" s="360"/>
      <c r="AB16" s="392"/>
      <c r="AC16" s="111">
        <f t="shared" si="4"/>
        <v>0</v>
      </c>
      <c r="AD16" s="360"/>
      <c r="AE16" s="370"/>
    </row>
    <row r="17" spans="2:31" ht="90" customHeight="1" x14ac:dyDescent="0.25">
      <c r="B17" s="368"/>
      <c r="C17" s="358"/>
      <c r="D17" s="202">
        <v>2012170010078</v>
      </c>
      <c r="E17" s="204" t="s">
        <v>121</v>
      </c>
      <c r="F17" s="204" t="s">
        <v>122</v>
      </c>
      <c r="G17" s="227" t="s">
        <v>123</v>
      </c>
      <c r="H17" s="204" t="s">
        <v>124</v>
      </c>
      <c r="I17" s="227">
        <v>28</v>
      </c>
      <c r="J17" s="227">
        <v>3</v>
      </c>
      <c r="K17" s="227">
        <v>11</v>
      </c>
      <c r="L17" s="227">
        <v>11</v>
      </c>
      <c r="M17" s="227">
        <v>21</v>
      </c>
      <c r="N17" s="227">
        <v>78</v>
      </c>
      <c r="O17" s="227">
        <v>4</v>
      </c>
      <c r="P17" s="252">
        <v>30000000</v>
      </c>
      <c r="Q17" s="198">
        <f t="shared" si="0"/>
        <v>30000000</v>
      </c>
      <c r="R17" s="360"/>
      <c r="S17" s="392"/>
      <c r="T17" s="268">
        <f t="shared" si="1"/>
        <v>0</v>
      </c>
      <c r="U17" s="360"/>
      <c r="V17" s="392"/>
      <c r="W17" s="268">
        <f t="shared" si="2"/>
        <v>0</v>
      </c>
      <c r="X17" s="360"/>
      <c r="Y17" s="392"/>
      <c r="Z17" s="268">
        <f t="shared" si="3"/>
        <v>30000000</v>
      </c>
      <c r="AA17" s="360"/>
      <c r="AB17" s="392"/>
      <c r="AC17" s="111">
        <f t="shared" si="4"/>
        <v>0</v>
      </c>
      <c r="AD17" s="360"/>
      <c r="AE17" s="370"/>
    </row>
    <row r="18" spans="2:31" ht="82.5" customHeight="1" x14ac:dyDescent="0.25">
      <c r="B18" s="368"/>
      <c r="C18" s="364" t="s">
        <v>125</v>
      </c>
      <c r="D18" s="361">
        <v>2012170010079</v>
      </c>
      <c r="E18" s="364" t="s">
        <v>126</v>
      </c>
      <c r="F18" s="364" t="s">
        <v>127</v>
      </c>
      <c r="G18" s="227" t="s">
        <v>128</v>
      </c>
      <c r="H18" s="204" t="s">
        <v>129</v>
      </c>
      <c r="I18" s="356">
        <v>28</v>
      </c>
      <c r="J18" s="356">
        <v>3</v>
      </c>
      <c r="K18" s="356">
        <v>11</v>
      </c>
      <c r="L18" s="356">
        <v>11</v>
      </c>
      <c r="M18" s="356">
        <v>22</v>
      </c>
      <c r="N18" s="356">
        <v>79</v>
      </c>
      <c r="O18" s="356">
        <v>4</v>
      </c>
      <c r="P18" s="404">
        <v>50000000</v>
      </c>
      <c r="Q18" s="352">
        <f t="shared" si="0"/>
        <v>50000000</v>
      </c>
      <c r="R18" s="352">
        <f>SUM(T18:T19)+SUM(W18:W19)+SUM(Z18:Z19)+SUM(AC18:AC19)</f>
        <v>50000000</v>
      </c>
      <c r="S18" s="392"/>
      <c r="T18" s="268">
        <f t="shared" si="1"/>
        <v>0</v>
      </c>
      <c r="U18" s="352">
        <f>SUM(T18:T19)</f>
        <v>0</v>
      </c>
      <c r="V18" s="392"/>
      <c r="W18" s="268">
        <f t="shared" si="2"/>
        <v>0</v>
      </c>
      <c r="X18" s="352">
        <f>SUM(W18:W19)</f>
        <v>0</v>
      </c>
      <c r="Y18" s="392"/>
      <c r="Z18" s="268">
        <f t="shared" si="3"/>
        <v>50000000</v>
      </c>
      <c r="AA18" s="352">
        <f>SUM(Z18:Z19)</f>
        <v>50000000</v>
      </c>
      <c r="AB18" s="392"/>
      <c r="AC18" s="111">
        <f t="shared" si="4"/>
        <v>0</v>
      </c>
      <c r="AD18" s="352">
        <f>SUM(AC18:AC19)</f>
        <v>0</v>
      </c>
      <c r="AE18" s="370"/>
    </row>
    <row r="19" spans="2:31" ht="89.25" customHeight="1" x14ac:dyDescent="0.25">
      <c r="B19" s="368"/>
      <c r="C19" s="366"/>
      <c r="D19" s="363"/>
      <c r="E19" s="366"/>
      <c r="F19" s="366"/>
      <c r="G19" s="227" t="s">
        <v>130</v>
      </c>
      <c r="H19" s="204" t="s">
        <v>131</v>
      </c>
      <c r="I19" s="357"/>
      <c r="J19" s="357"/>
      <c r="K19" s="357"/>
      <c r="L19" s="357"/>
      <c r="M19" s="357"/>
      <c r="N19" s="357"/>
      <c r="O19" s="357"/>
      <c r="P19" s="405"/>
      <c r="Q19" s="354"/>
      <c r="R19" s="354"/>
      <c r="S19" s="392"/>
      <c r="T19" s="268">
        <f t="shared" si="1"/>
        <v>0</v>
      </c>
      <c r="U19" s="354"/>
      <c r="V19" s="392"/>
      <c r="W19" s="268">
        <f t="shared" si="2"/>
        <v>0</v>
      </c>
      <c r="X19" s="354"/>
      <c r="Y19" s="392"/>
      <c r="Z19" s="268">
        <f t="shared" si="3"/>
        <v>0</v>
      </c>
      <c r="AA19" s="354"/>
      <c r="AB19" s="392"/>
      <c r="AC19" s="111">
        <f t="shared" si="4"/>
        <v>0</v>
      </c>
      <c r="AD19" s="354"/>
      <c r="AE19" s="370"/>
    </row>
    <row r="20" spans="2:31" ht="65.25" customHeight="1" x14ac:dyDescent="0.25">
      <c r="B20" s="368"/>
      <c r="C20" s="204" t="s">
        <v>132</v>
      </c>
      <c r="D20" s="202"/>
      <c r="E20" s="204"/>
      <c r="F20" s="204"/>
      <c r="G20" s="227"/>
      <c r="H20" s="204"/>
      <c r="I20" s="227"/>
      <c r="J20" s="227"/>
      <c r="K20" s="227"/>
      <c r="L20" s="227"/>
      <c r="M20" s="227"/>
      <c r="N20" s="227"/>
      <c r="O20" s="227"/>
      <c r="P20" s="252"/>
      <c r="Q20" s="198">
        <f>P20</f>
        <v>0</v>
      </c>
      <c r="R20" s="198">
        <f>T20+W20+Z20+AC20</f>
        <v>0</v>
      </c>
      <c r="S20" s="392"/>
      <c r="T20" s="268">
        <f t="shared" si="1"/>
        <v>0</v>
      </c>
      <c r="U20" s="198">
        <f>T20</f>
        <v>0</v>
      </c>
      <c r="V20" s="392"/>
      <c r="W20" s="268">
        <f t="shared" si="2"/>
        <v>0</v>
      </c>
      <c r="X20" s="198">
        <f>W20</f>
        <v>0</v>
      </c>
      <c r="Y20" s="392"/>
      <c r="Z20" s="268">
        <f t="shared" si="3"/>
        <v>0</v>
      </c>
      <c r="AA20" s="198">
        <f>Z20</f>
        <v>0</v>
      </c>
      <c r="AB20" s="392"/>
      <c r="AC20" s="111">
        <f t="shared" si="4"/>
        <v>0</v>
      </c>
      <c r="AD20" s="198">
        <f>AC20</f>
        <v>0</v>
      </c>
      <c r="AE20" s="370"/>
    </row>
    <row r="21" spans="2:31" ht="121.5" customHeight="1" thickBot="1" x14ac:dyDescent="0.3">
      <c r="B21" s="369"/>
      <c r="C21" s="206" t="s">
        <v>133</v>
      </c>
      <c r="D21" s="219">
        <v>2012170010081</v>
      </c>
      <c r="E21" s="206" t="s">
        <v>134</v>
      </c>
      <c r="F21" s="206" t="s">
        <v>135</v>
      </c>
      <c r="G21" s="199" t="s">
        <v>136</v>
      </c>
      <c r="H21" s="206" t="s">
        <v>137</v>
      </c>
      <c r="I21" s="199">
        <v>28</v>
      </c>
      <c r="J21" s="199">
        <v>3</v>
      </c>
      <c r="K21" s="199">
        <v>11</v>
      </c>
      <c r="L21" s="199">
        <v>11</v>
      </c>
      <c r="M21" s="199">
        <v>24</v>
      </c>
      <c r="N21" s="199">
        <v>81</v>
      </c>
      <c r="O21" s="199">
        <v>4</v>
      </c>
      <c r="P21" s="288">
        <v>150000000</v>
      </c>
      <c r="Q21" s="210">
        <f>P21</f>
        <v>150000000</v>
      </c>
      <c r="R21" s="210">
        <f>T21+W21+Z21+AC21</f>
        <v>150000000</v>
      </c>
      <c r="S21" s="392"/>
      <c r="T21" s="249">
        <f t="shared" si="1"/>
        <v>0</v>
      </c>
      <c r="U21" s="210">
        <f>T21</f>
        <v>0</v>
      </c>
      <c r="V21" s="392"/>
      <c r="W21" s="249">
        <f t="shared" si="2"/>
        <v>0</v>
      </c>
      <c r="X21" s="210">
        <f>W21</f>
        <v>0</v>
      </c>
      <c r="Y21" s="392"/>
      <c r="Z21" s="249">
        <f t="shared" si="3"/>
        <v>150000000</v>
      </c>
      <c r="AA21" s="210">
        <f>Z21</f>
        <v>150000000</v>
      </c>
      <c r="AB21" s="392"/>
      <c r="AC21" s="112">
        <f t="shared" si="4"/>
        <v>0</v>
      </c>
      <c r="AD21" s="210">
        <f>AC21</f>
        <v>0</v>
      </c>
      <c r="AE21" s="370"/>
    </row>
    <row r="22" spans="2:31" ht="47.25" customHeight="1" x14ac:dyDescent="0.25">
      <c r="B22" s="376" t="s">
        <v>138</v>
      </c>
      <c r="C22" s="396" t="s">
        <v>139</v>
      </c>
      <c r="D22" s="395">
        <v>2012170010082</v>
      </c>
      <c r="E22" s="402" t="s">
        <v>140</v>
      </c>
      <c r="F22" s="402" t="s">
        <v>141</v>
      </c>
      <c r="G22" s="395" t="s">
        <v>142</v>
      </c>
      <c r="H22" s="402" t="s">
        <v>143</v>
      </c>
      <c r="I22" s="201">
        <v>28</v>
      </c>
      <c r="J22" s="201">
        <v>3</v>
      </c>
      <c r="K22" s="201">
        <v>22</v>
      </c>
      <c r="L22" s="201">
        <v>11</v>
      </c>
      <c r="M22" s="201">
        <v>31</v>
      </c>
      <c r="N22" s="201">
        <v>82</v>
      </c>
      <c r="O22" s="201">
        <v>4</v>
      </c>
      <c r="P22" s="107">
        <v>1000000000</v>
      </c>
      <c r="Q22" s="374">
        <f>SUM(P22:P23)</f>
        <v>1690000000</v>
      </c>
      <c r="R22" s="374">
        <f>SUM(T22:T23)+SUM(W22:W23)+SUM(Z22:Z23)+SUM(AC22:AC23)</f>
        <v>1690000000</v>
      </c>
      <c r="S22" s="391">
        <f>V22+Y22+AB22+AE22</f>
        <v>146065421505</v>
      </c>
      <c r="T22" s="29">
        <f t="shared" si="1"/>
        <v>0</v>
      </c>
      <c r="U22" s="374">
        <f>SUM(T22:T23)</f>
        <v>0</v>
      </c>
      <c r="V22" s="391">
        <f>SUM(T22:T62)</f>
        <v>131712421505</v>
      </c>
      <c r="W22" s="29">
        <f t="shared" si="2"/>
        <v>1000000000</v>
      </c>
      <c r="X22" s="374">
        <f>SUM(W22:W23)</f>
        <v>1000000000</v>
      </c>
      <c r="Y22" s="391">
        <f>SUM(W22:W62)</f>
        <v>8313000000</v>
      </c>
      <c r="Z22" s="29">
        <f t="shared" si="3"/>
        <v>0</v>
      </c>
      <c r="AA22" s="374">
        <f>SUM(Z22:Z23)</f>
        <v>690000000</v>
      </c>
      <c r="AB22" s="391">
        <f>SUM(Z22:Z62)</f>
        <v>6040000000</v>
      </c>
      <c r="AC22" s="29">
        <f t="shared" si="4"/>
        <v>0</v>
      </c>
      <c r="AD22" s="374">
        <f>SUM(AC22:AC23)</f>
        <v>0</v>
      </c>
      <c r="AE22" s="403">
        <f>SUM(AC22:AC62)</f>
        <v>0</v>
      </c>
    </row>
    <row r="23" spans="2:31" ht="47.25" customHeight="1" x14ac:dyDescent="0.25">
      <c r="B23" s="368"/>
      <c r="C23" s="358"/>
      <c r="D23" s="380"/>
      <c r="E23" s="381"/>
      <c r="F23" s="381"/>
      <c r="G23" s="380"/>
      <c r="H23" s="381"/>
      <c r="I23" s="202">
        <v>28</v>
      </c>
      <c r="J23" s="202">
        <v>3</v>
      </c>
      <c r="K23" s="202">
        <v>11</v>
      </c>
      <c r="L23" s="202">
        <v>11</v>
      </c>
      <c r="M23" s="202">
        <v>31</v>
      </c>
      <c r="N23" s="202">
        <v>82</v>
      </c>
      <c r="O23" s="202">
        <v>4</v>
      </c>
      <c r="P23" s="252">
        <v>690000000</v>
      </c>
      <c r="Q23" s="360"/>
      <c r="R23" s="360"/>
      <c r="S23" s="392"/>
      <c r="T23" s="268">
        <f t="shared" si="1"/>
        <v>0</v>
      </c>
      <c r="U23" s="360"/>
      <c r="V23" s="392"/>
      <c r="W23" s="268">
        <f t="shared" si="2"/>
        <v>0</v>
      </c>
      <c r="X23" s="360"/>
      <c r="Y23" s="392"/>
      <c r="Z23" s="268">
        <f t="shared" si="3"/>
        <v>690000000</v>
      </c>
      <c r="AA23" s="360"/>
      <c r="AB23" s="392"/>
      <c r="AC23" s="268">
        <f t="shared" si="4"/>
        <v>0</v>
      </c>
      <c r="AD23" s="360"/>
      <c r="AE23" s="370"/>
    </row>
    <row r="24" spans="2:31" ht="90" customHeight="1" x14ac:dyDescent="0.25">
      <c r="B24" s="368"/>
      <c r="C24" s="358" t="s">
        <v>144</v>
      </c>
      <c r="D24" s="202">
        <v>2012170010083</v>
      </c>
      <c r="E24" s="204" t="s">
        <v>145</v>
      </c>
      <c r="F24" s="204" t="s">
        <v>146</v>
      </c>
      <c r="G24" s="227" t="s">
        <v>147</v>
      </c>
      <c r="H24" s="204" t="s">
        <v>148</v>
      </c>
      <c r="I24" s="227">
        <v>28</v>
      </c>
      <c r="J24" s="227">
        <v>3</v>
      </c>
      <c r="K24" s="227">
        <v>11</v>
      </c>
      <c r="L24" s="227">
        <v>11</v>
      </c>
      <c r="M24" s="227">
        <v>32</v>
      </c>
      <c r="N24" s="227">
        <v>83</v>
      </c>
      <c r="O24" s="227">
        <v>4</v>
      </c>
      <c r="P24" s="252">
        <v>300000000</v>
      </c>
      <c r="Q24" s="198">
        <f>P24</f>
        <v>300000000</v>
      </c>
      <c r="R24" s="360">
        <f>SUM(T24:T29)+SUM(W24:W29)+SUM(Z24:Z29)+SUM(AC24:AC29)</f>
        <v>1551457716</v>
      </c>
      <c r="S24" s="392"/>
      <c r="T24" s="268">
        <f t="shared" si="1"/>
        <v>0</v>
      </c>
      <c r="U24" s="360">
        <f>SUM(T24:T29)</f>
        <v>1101457716</v>
      </c>
      <c r="V24" s="392"/>
      <c r="W24" s="268">
        <f t="shared" si="2"/>
        <v>0</v>
      </c>
      <c r="X24" s="360">
        <f>SUM(W24:W29)</f>
        <v>0</v>
      </c>
      <c r="Y24" s="392"/>
      <c r="Z24" s="268">
        <f t="shared" si="3"/>
        <v>300000000</v>
      </c>
      <c r="AA24" s="360">
        <f>SUM(Z24:Z29)</f>
        <v>450000000</v>
      </c>
      <c r="AB24" s="392"/>
      <c r="AC24" s="268">
        <f t="shared" si="4"/>
        <v>0</v>
      </c>
      <c r="AD24" s="360">
        <f>SUM(AC24:AC29)</f>
        <v>0</v>
      </c>
      <c r="AE24" s="370"/>
    </row>
    <row r="25" spans="2:31" ht="91.5" customHeight="1" x14ac:dyDescent="0.25">
      <c r="B25" s="368"/>
      <c r="C25" s="358"/>
      <c r="D25" s="380">
        <v>2012170010084</v>
      </c>
      <c r="E25" s="358" t="s">
        <v>149</v>
      </c>
      <c r="F25" s="358" t="s">
        <v>150</v>
      </c>
      <c r="G25" s="359" t="s">
        <v>151</v>
      </c>
      <c r="H25" s="358" t="s">
        <v>152</v>
      </c>
      <c r="I25" s="227">
        <v>28</v>
      </c>
      <c r="J25" s="227">
        <v>3</v>
      </c>
      <c r="K25" s="227">
        <v>11</v>
      </c>
      <c r="L25" s="227">
        <v>11</v>
      </c>
      <c r="M25" s="227">
        <v>32</v>
      </c>
      <c r="N25" s="227">
        <v>84</v>
      </c>
      <c r="O25" s="227">
        <v>3</v>
      </c>
      <c r="P25" s="252">
        <v>100000000</v>
      </c>
      <c r="Q25" s="360">
        <f>SUM(P25:P29)</f>
        <v>1251457716</v>
      </c>
      <c r="R25" s="360"/>
      <c r="S25" s="392"/>
      <c r="T25" s="268">
        <f t="shared" si="1"/>
        <v>0</v>
      </c>
      <c r="U25" s="360"/>
      <c r="V25" s="392"/>
      <c r="W25" s="268">
        <f t="shared" si="2"/>
        <v>0</v>
      </c>
      <c r="X25" s="360"/>
      <c r="Y25" s="392"/>
      <c r="Z25" s="268">
        <f t="shared" si="3"/>
        <v>100000000</v>
      </c>
      <c r="AA25" s="360"/>
      <c r="AB25" s="392"/>
      <c r="AC25" s="268">
        <f t="shared" si="4"/>
        <v>0</v>
      </c>
      <c r="AD25" s="360"/>
      <c r="AE25" s="370"/>
    </row>
    <row r="26" spans="2:31" ht="34.5" customHeight="1" x14ac:dyDescent="0.25">
      <c r="B26" s="368"/>
      <c r="C26" s="358"/>
      <c r="D26" s="380"/>
      <c r="E26" s="358"/>
      <c r="F26" s="358"/>
      <c r="G26" s="359"/>
      <c r="H26" s="358"/>
      <c r="I26" s="227">
        <v>28</v>
      </c>
      <c r="J26" s="227">
        <v>3</v>
      </c>
      <c r="K26" s="227">
        <v>33</v>
      </c>
      <c r="L26" s="227">
        <v>11</v>
      </c>
      <c r="M26" s="227">
        <v>532</v>
      </c>
      <c r="N26" s="227">
        <v>84</v>
      </c>
      <c r="O26" s="227">
        <v>3</v>
      </c>
      <c r="P26" s="252">
        <v>7336000</v>
      </c>
      <c r="Q26" s="360"/>
      <c r="R26" s="360"/>
      <c r="S26" s="392"/>
      <c r="T26" s="268">
        <f t="shared" si="1"/>
        <v>7336000</v>
      </c>
      <c r="U26" s="360"/>
      <c r="V26" s="392"/>
      <c r="W26" s="268">
        <f t="shared" si="2"/>
        <v>0</v>
      </c>
      <c r="X26" s="360"/>
      <c r="Y26" s="392"/>
      <c r="Z26" s="268">
        <f t="shared" si="3"/>
        <v>0</v>
      </c>
      <c r="AA26" s="360"/>
      <c r="AB26" s="392"/>
      <c r="AC26" s="268">
        <f t="shared" si="4"/>
        <v>0</v>
      </c>
      <c r="AD26" s="360"/>
      <c r="AE26" s="370"/>
    </row>
    <row r="27" spans="2:31" ht="34.5" customHeight="1" x14ac:dyDescent="0.25">
      <c r="B27" s="368"/>
      <c r="C27" s="358"/>
      <c r="D27" s="380"/>
      <c r="E27" s="358"/>
      <c r="F27" s="358"/>
      <c r="G27" s="359"/>
      <c r="H27" s="358"/>
      <c r="I27" s="227">
        <v>28</v>
      </c>
      <c r="J27" s="227">
        <v>3</v>
      </c>
      <c r="K27" s="227">
        <v>33</v>
      </c>
      <c r="L27" s="227">
        <v>11</v>
      </c>
      <c r="M27" s="227">
        <v>532</v>
      </c>
      <c r="N27" s="227">
        <v>84</v>
      </c>
      <c r="O27" s="227">
        <v>5</v>
      </c>
      <c r="P27" s="252">
        <v>1088629879</v>
      </c>
      <c r="Q27" s="360"/>
      <c r="R27" s="360"/>
      <c r="S27" s="392"/>
      <c r="T27" s="268">
        <f t="shared" si="1"/>
        <v>1088629879</v>
      </c>
      <c r="U27" s="360"/>
      <c r="V27" s="392"/>
      <c r="W27" s="268">
        <f t="shared" si="2"/>
        <v>0</v>
      </c>
      <c r="X27" s="360"/>
      <c r="Y27" s="392"/>
      <c r="Z27" s="268">
        <f t="shared" si="3"/>
        <v>0</v>
      </c>
      <c r="AA27" s="360"/>
      <c r="AB27" s="392"/>
      <c r="AC27" s="268">
        <f t="shared" si="4"/>
        <v>0</v>
      </c>
      <c r="AD27" s="360"/>
      <c r="AE27" s="370"/>
    </row>
    <row r="28" spans="2:31" ht="34.5" customHeight="1" x14ac:dyDescent="0.25">
      <c r="B28" s="368"/>
      <c r="C28" s="358"/>
      <c r="D28" s="380"/>
      <c r="E28" s="358"/>
      <c r="F28" s="358"/>
      <c r="G28" s="359"/>
      <c r="H28" s="358"/>
      <c r="I28" s="227">
        <v>28</v>
      </c>
      <c r="J28" s="227">
        <v>3</v>
      </c>
      <c r="K28" s="227">
        <v>83</v>
      </c>
      <c r="L28" s="227">
        <v>11</v>
      </c>
      <c r="M28" s="227">
        <v>532</v>
      </c>
      <c r="N28" s="227">
        <v>84</v>
      </c>
      <c r="O28" s="227">
        <v>3</v>
      </c>
      <c r="P28" s="252">
        <v>5491837</v>
      </c>
      <c r="Q28" s="360"/>
      <c r="R28" s="360"/>
      <c r="S28" s="392"/>
      <c r="T28" s="268">
        <f t="shared" si="1"/>
        <v>5491837</v>
      </c>
      <c r="U28" s="360"/>
      <c r="V28" s="392"/>
      <c r="W28" s="268">
        <f t="shared" si="2"/>
        <v>0</v>
      </c>
      <c r="X28" s="360"/>
      <c r="Y28" s="392"/>
      <c r="Z28" s="268">
        <f t="shared" si="3"/>
        <v>0</v>
      </c>
      <c r="AA28" s="360"/>
      <c r="AB28" s="392"/>
      <c r="AC28" s="268">
        <f t="shared" si="4"/>
        <v>0</v>
      </c>
      <c r="AD28" s="360"/>
      <c r="AE28" s="370"/>
    </row>
    <row r="29" spans="2:31" ht="91.5" customHeight="1" x14ac:dyDescent="0.25">
      <c r="B29" s="368"/>
      <c r="C29" s="358"/>
      <c r="D29" s="380"/>
      <c r="E29" s="358"/>
      <c r="F29" s="358"/>
      <c r="G29" s="359"/>
      <c r="H29" s="358"/>
      <c r="I29" s="227">
        <v>28</v>
      </c>
      <c r="J29" s="227">
        <v>3</v>
      </c>
      <c r="K29" s="227">
        <v>11</v>
      </c>
      <c r="L29" s="227">
        <v>11</v>
      </c>
      <c r="M29" s="227">
        <v>32</v>
      </c>
      <c r="N29" s="227">
        <v>84</v>
      </c>
      <c r="O29" s="227">
        <v>3</v>
      </c>
      <c r="P29" s="252">
        <v>50000000</v>
      </c>
      <c r="Q29" s="360"/>
      <c r="R29" s="360"/>
      <c r="S29" s="392"/>
      <c r="T29" s="268">
        <f t="shared" si="1"/>
        <v>0</v>
      </c>
      <c r="U29" s="360"/>
      <c r="V29" s="392"/>
      <c r="W29" s="268">
        <f t="shared" si="2"/>
        <v>0</v>
      </c>
      <c r="X29" s="360"/>
      <c r="Y29" s="392"/>
      <c r="Z29" s="268">
        <f t="shared" si="3"/>
        <v>50000000</v>
      </c>
      <c r="AA29" s="360"/>
      <c r="AB29" s="392"/>
      <c r="AC29" s="268">
        <f t="shared" si="4"/>
        <v>0</v>
      </c>
      <c r="AD29" s="360"/>
      <c r="AE29" s="370"/>
    </row>
    <row r="30" spans="2:31" ht="60" customHeight="1" x14ac:dyDescent="0.25">
      <c r="B30" s="368"/>
      <c r="C30" s="358" t="s">
        <v>153</v>
      </c>
      <c r="D30" s="380">
        <v>2012170010089</v>
      </c>
      <c r="E30" s="358" t="s">
        <v>154</v>
      </c>
      <c r="F30" s="358" t="s">
        <v>155</v>
      </c>
      <c r="G30" s="359" t="s">
        <v>156</v>
      </c>
      <c r="H30" s="358" t="s">
        <v>157</v>
      </c>
      <c r="I30" s="227">
        <v>28</v>
      </c>
      <c r="J30" s="227">
        <v>3</v>
      </c>
      <c r="K30" s="227">
        <v>33</v>
      </c>
      <c r="L30" s="227">
        <v>11</v>
      </c>
      <c r="M30" s="227">
        <v>33</v>
      </c>
      <c r="N30" s="227">
        <v>89</v>
      </c>
      <c r="O30" s="227">
        <v>4</v>
      </c>
      <c r="P30" s="252">
        <v>4503599720</v>
      </c>
      <c r="Q30" s="360">
        <f>SUM(P30:P31)</f>
        <v>4973599720</v>
      </c>
      <c r="R30" s="360">
        <f>SUM(T30:T57)+SUM(W30:W57)+SUM(Z30:Z57)+SUM(AC30:AC57)</f>
        <v>141403963789</v>
      </c>
      <c r="S30" s="392"/>
      <c r="T30" s="268">
        <f t="shared" si="1"/>
        <v>4503599720</v>
      </c>
      <c r="U30" s="360">
        <f>SUM(T30:T57)</f>
        <v>129860963789</v>
      </c>
      <c r="V30" s="392"/>
      <c r="W30" s="268">
        <f t="shared" si="2"/>
        <v>0</v>
      </c>
      <c r="X30" s="360">
        <f>SUM(W30:W57)</f>
        <v>7193000000</v>
      </c>
      <c r="Y30" s="392"/>
      <c r="Z30" s="268">
        <f t="shared" si="3"/>
        <v>0</v>
      </c>
      <c r="AA30" s="360">
        <f>SUM(Z30:Z57)</f>
        <v>4350000000</v>
      </c>
      <c r="AB30" s="392"/>
      <c r="AC30" s="268">
        <f t="shared" si="4"/>
        <v>0</v>
      </c>
      <c r="AD30" s="360">
        <f>SUM(AC30:AC57)</f>
        <v>0</v>
      </c>
      <c r="AE30" s="370"/>
    </row>
    <row r="31" spans="2:31" ht="60" customHeight="1" x14ac:dyDescent="0.25">
      <c r="B31" s="368"/>
      <c r="C31" s="358"/>
      <c r="D31" s="380"/>
      <c r="E31" s="358"/>
      <c r="F31" s="358"/>
      <c r="G31" s="359"/>
      <c r="H31" s="358"/>
      <c r="I31" s="227">
        <v>28</v>
      </c>
      <c r="J31" s="227">
        <v>3</v>
      </c>
      <c r="K31" s="227">
        <v>11</v>
      </c>
      <c r="L31" s="227">
        <v>11</v>
      </c>
      <c r="M31" s="227">
        <v>33</v>
      </c>
      <c r="N31" s="227">
        <v>89</v>
      </c>
      <c r="O31" s="227">
        <v>4</v>
      </c>
      <c r="P31" s="252">
        <v>470000000</v>
      </c>
      <c r="Q31" s="360"/>
      <c r="R31" s="360"/>
      <c r="S31" s="392"/>
      <c r="T31" s="268">
        <f t="shared" si="1"/>
        <v>0</v>
      </c>
      <c r="U31" s="360"/>
      <c r="V31" s="392"/>
      <c r="W31" s="268">
        <f t="shared" si="2"/>
        <v>0</v>
      </c>
      <c r="X31" s="360"/>
      <c r="Y31" s="392"/>
      <c r="Z31" s="268">
        <f t="shared" si="3"/>
        <v>470000000</v>
      </c>
      <c r="AA31" s="360"/>
      <c r="AB31" s="392"/>
      <c r="AC31" s="268">
        <f t="shared" si="4"/>
        <v>0</v>
      </c>
      <c r="AD31" s="360"/>
      <c r="AE31" s="370"/>
    </row>
    <row r="32" spans="2:31" ht="33.75" customHeight="1" x14ac:dyDescent="0.25">
      <c r="B32" s="368"/>
      <c r="C32" s="358"/>
      <c r="D32" s="361">
        <v>2012170010090</v>
      </c>
      <c r="E32" s="364" t="s">
        <v>158</v>
      </c>
      <c r="F32" s="364" t="s">
        <v>159</v>
      </c>
      <c r="G32" s="356" t="s">
        <v>160</v>
      </c>
      <c r="H32" s="364" t="s">
        <v>161</v>
      </c>
      <c r="I32" s="227">
        <v>28</v>
      </c>
      <c r="J32" s="227">
        <v>3</v>
      </c>
      <c r="K32" s="227">
        <v>33</v>
      </c>
      <c r="L32" s="227">
        <v>11</v>
      </c>
      <c r="M32" s="227">
        <v>633</v>
      </c>
      <c r="N32" s="227">
        <v>90</v>
      </c>
      <c r="O32" s="227">
        <v>5</v>
      </c>
      <c r="P32" s="252">
        <v>831000000</v>
      </c>
      <c r="Q32" s="352">
        <f>SUM(P32:P35)</f>
        <v>1323364205</v>
      </c>
      <c r="R32" s="360"/>
      <c r="S32" s="392"/>
      <c r="T32" s="268">
        <f t="shared" si="1"/>
        <v>831000000</v>
      </c>
      <c r="U32" s="360"/>
      <c r="V32" s="392"/>
      <c r="W32" s="268">
        <f t="shared" si="2"/>
        <v>0</v>
      </c>
      <c r="X32" s="360"/>
      <c r="Y32" s="392"/>
      <c r="Z32" s="268">
        <f t="shared" si="3"/>
        <v>0</v>
      </c>
      <c r="AA32" s="360"/>
      <c r="AB32" s="392"/>
      <c r="AC32" s="268">
        <f t="shared" si="4"/>
        <v>0</v>
      </c>
      <c r="AD32" s="360"/>
      <c r="AE32" s="370"/>
    </row>
    <row r="33" spans="2:31" ht="33.75" customHeight="1" x14ac:dyDescent="0.25">
      <c r="B33" s="368"/>
      <c r="C33" s="358"/>
      <c r="D33" s="362"/>
      <c r="E33" s="365"/>
      <c r="F33" s="365"/>
      <c r="G33" s="382"/>
      <c r="H33" s="365"/>
      <c r="I33" s="227">
        <v>28</v>
      </c>
      <c r="J33" s="227">
        <v>3</v>
      </c>
      <c r="K33" s="227">
        <v>33</v>
      </c>
      <c r="L33" s="227">
        <v>11</v>
      </c>
      <c r="M33" s="227">
        <v>633</v>
      </c>
      <c r="N33" s="227">
        <v>90</v>
      </c>
      <c r="O33" s="227">
        <v>15</v>
      </c>
      <c r="P33" s="252">
        <v>148654141</v>
      </c>
      <c r="Q33" s="353"/>
      <c r="R33" s="360"/>
      <c r="S33" s="392"/>
      <c r="T33" s="268">
        <f t="shared" si="1"/>
        <v>148654141</v>
      </c>
      <c r="U33" s="360"/>
      <c r="V33" s="392"/>
      <c r="W33" s="268">
        <f t="shared" si="2"/>
        <v>0</v>
      </c>
      <c r="X33" s="360"/>
      <c r="Y33" s="392"/>
      <c r="Z33" s="268">
        <f t="shared" si="3"/>
        <v>0</v>
      </c>
      <c r="AA33" s="360"/>
      <c r="AB33" s="392"/>
      <c r="AC33" s="268">
        <f t="shared" si="4"/>
        <v>0</v>
      </c>
      <c r="AD33" s="360"/>
      <c r="AE33" s="370"/>
    </row>
    <row r="34" spans="2:31" ht="33.75" customHeight="1" x14ac:dyDescent="0.25">
      <c r="B34" s="368"/>
      <c r="C34" s="358"/>
      <c r="D34" s="362"/>
      <c r="E34" s="365"/>
      <c r="F34" s="365"/>
      <c r="G34" s="382"/>
      <c r="H34" s="365"/>
      <c r="I34" s="227">
        <v>28</v>
      </c>
      <c r="J34" s="227">
        <v>3</v>
      </c>
      <c r="K34" s="227">
        <v>33</v>
      </c>
      <c r="L34" s="227">
        <v>11</v>
      </c>
      <c r="M34" s="227">
        <v>633</v>
      </c>
      <c r="N34" s="227">
        <v>90</v>
      </c>
      <c r="O34" s="227">
        <v>45</v>
      </c>
      <c r="P34" s="252">
        <v>23360000</v>
      </c>
      <c r="Q34" s="353"/>
      <c r="R34" s="360"/>
      <c r="S34" s="392"/>
      <c r="T34" s="268">
        <f t="shared" si="1"/>
        <v>23360000</v>
      </c>
      <c r="U34" s="360"/>
      <c r="V34" s="392"/>
      <c r="W34" s="268">
        <f t="shared" si="2"/>
        <v>0</v>
      </c>
      <c r="X34" s="360"/>
      <c r="Y34" s="392"/>
      <c r="Z34" s="268">
        <f t="shared" si="3"/>
        <v>0</v>
      </c>
      <c r="AA34" s="360"/>
      <c r="AB34" s="392"/>
      <c r="AC34" s="268">
        <f t="shared" si="4"/>
        <v>0</v>
      </c>
      <c r="AD34" s="360"/>
      <c r="AE34" s="370"/>
    </row>
    <row r="35" spans="2:31" ht="28.5" customHeight="1" x14ac:dyDescent="0.25">
      <c r="B35" s="368"/>
      <c r="C35" s="358"/>
      <c r="D35" s="363"/>
      <c r="E35" s="366"/>
      <c r="F35" s="366"/>
      <c r="G35" s="357"/>
      <c r="H35" s="366"/>
      <c r="I35" s="227">
        <v>28</v>
      </c>
      <c r="J35" s="227">
        <v>3</v>
      </c>
      <c r="K35" s="227">
        <v>83</v>
      </c>
      <c r="L35" s="227">
        <v>11</v>
      </c>
      <c r="M35" s="227">
        <v>633</v>
      </c>
      <c r="N35" s="227">
        <v>90</v>
      </c>
      <c r="O35" s="227">
        <v>5</v>
      </c>
      <c r="P35" s="252">
        <v>320350064</v>
      </c>
      <c r="Q35" s="354"/>
      <c r="R35" s="360"/>
      <c r="S35" s="392"/>
      <c r="T35" s="268">
        <f t="shared" si="1"/>
        <v>320350064</v>
      </c>
      <c r="U35" s="360"/>
      <c r="V35" s="392"/>
      <c r="W35" s="268">
        <f t="shared" si="2"/>
        <v>0</v>
      </c>
      <c r="X35" s="360"/>
      <c r="Y35" s="392"/>
      <c r="Z35" s="268">
        <f t="shared" si="3"/>
        <v>0</v>
      </c>
      <c r="AA35" s="360"/>
      <c r="AB35" s="392"/>
      <c r="AC35" s="268">
        <f t="shared" si="4"/>
        <v>0</v>
      </c>
      <c r="AD35" s="360"/>
      <c r="AE35" s="370"/>
    </row>
    <row r="36" spans="2:31" ht="30" customHeight="1" x14ac:dyDescent="0.25">
      <c r="B36" s="368"/>
      <c r="C36" s="358"/>
      <c r="D36" s="380">
        <v>2012170010091</v>
      </c>
      <c r="E36" s="358" t="s">
        <v>162</v>
      </c>
      <c r="F36" s="358" t="s">
        <v>163</v>
      </c>
      <c r="G36" s="359" t="s">
        <v>160</v>
      </c>
      <c r="H36" s="358" t="s">
        <v>161</v>
      </c>
      <c r="I36" s="227">
        <v>28</v>
      </c>
      <c r="J36" s="227">
        <v>3</v>
      </c>
      <c r="K36" s="227">
        <v>11</v>
      </c>
      <c r="L36" s="227">
        <v>11</v>
      </c>
      <c r="M36" s="227">
        <v>33</v>
      </c>
      <c r="N36" s="227">
        <v>91</v>
      </c>
      <c r="O36" s="227">
        <v>35</v>
      </c>
      <c r="P36" s="252">
        <v>240000000</v>
      </c>
      <c r="Q36" s="360">
        <f>SUM(P36:P48)</f>
        <v>121229544041</v>
      </c>
      <c r="R36" s="360"/>
      <c r="S36" s="392"/>
      <c r="T36" s="268">
        <f t="shared" si="1"/>
        <v>0</v>
      </c>
      <c r="U36" s="360"/>
      <c r="V36" s="392"/>
      <c r="W36" s="268">
        <f t="shared" si="2"/>
        <v>0</v>
      </c>
      <c r="X36" s="360"/>
      <c r="Y36" s="392"/>
      <c r="Z36" s="268">
        <f t="shared" si="3"/>
        <v>240000000</v>
      </c>
      <c r="AA36" s="360"/>
      <c r="AB36" s="392"/>
      <c r="AC36" s="268">
        <f t="shared" si="4"/>
        <v>0</v>
      </c>
      <c r="AD36" s="360"/>
      <c r="AE36" s="370"/>
    </row>
    <row r="37" spans="2:31" ht="34.5" customHeight="1" x14ac:dyDescent="0.25">
      <c r="B37" s="368"/>
      <c r="C37" s="358"/>
      <c r="D37" s="380"/>
      <c r="E37" s="358"/>
      <c r="F37" s="358"/>
      <c r="G37" s="359"/>
      <c r="H37" s="358"/>
      <c r="I37" s="227">
        <v>28</v>
      </c>
      <c r="J37" s="227">
        <v>3</v>
      </c>
      <c r="K37" s="227">
        <v>11</v>
      </c>
      <c r="L37" s="227">
        <v>11</v>
      </c>
      <c r="M37" s="227">
        <v>33</v>
      </c>
      <c r="N37" s="227">
        <v>91</v>
      </c>
      <c r="O37" s="227">
        <v>45</v>
      </c>
      <c r="P37" s="252">
        <v>700000000</v>
      </c>
      <c r="Q37" s="360"/>
      <c r="R37" s="360"/>
      <c r="S37" s="392"/>
      <c r="T37" s="268">
        <f t="shared" si="1"/>
        <v>0</v>
      </c>
      <c r="U37" s="360"/>
      <c r="V37" s="392"/>
      <c r="W37" s="268">
        <f t="shared" si="2"/>
        <v>0</v>
      </c>
      <c r="X37" s="360"/>
      <c r="Y37" s="392"/>
      <c r="Z37" s="268">
        <f t="shared" si="3"/>
        <v>700000000</v>
      </c>
      <c r="AA37" s="360"/>
      <c r="AB37" s="392"/>
      <c r="AC37" s="268">
        <f t="shared" si="4"/>
        <v>0</v>
      </c>
      <c r="AD37" s="360"/>
      <c r="AE37" s="370"/>
    </row>
    <row r="38" spans="2:31" ht="34.5" customHeight="1" x14ac:dyDescent="0.25">
      <c r="B38" s="368"/>
      <c r="C38" s="358"/>
      <c r="D38" s="380"/>
      <c r="E38" s="358"/>
      <c r="F38" s="358"/>
      <c r="G38" s="359"/>
      <c r="H38" s="358"/>
      <c r="I38" s="227">
        <v>28</v>
      </c>
      <c r="J38" s="227">
        <v>3</v>
      </c>
      <c r="K38" s="227">
        <v>33</v>
      </c>
      <c r="L38" s="227">
        <v>11</v>
      </c>
      <c r="M38" s="227">
        <v>133</v>
      </c>
      <c r="N38" s="227">
        <v>91</v>
      </c>
      <c r="O38" s="227">
        <v>1</v>
      </c>
      <c r="P38" s="252">
        <v>63104126100</v>
      </c>
      <c r="Q38" s="360"/>
      <c r="R38" s="360"/>
      <c r="S38" s="392"/>
      <c r="T38" s="268">
        <f t="shared" si="1"/>
        <v>63104126100</v>
      </c>
      <c r="U38" s="360"/>
      <c r="V38" s="392"/>
      <c r="W38" s="268">
        <f t="shared" si="2"/>
        <v>0</v>
      </c>
      <c r="X38" s="360"/>
      <c r="Y38" s="392"/>
      <c r="Z38" s="268">
        <f t="shared" si="3"/>
        <v>0</v>
      </c>
      <c r="AA38" s="360"/>
      <c r="AB38" s="392"/>
      <c r="AC38" s="268">
        <f t="shared" si="4"/>
        <v>0</v>
      </c>
      <c r="AD38" s="360"/>
      <c r="AE38" s="370"/>
    </row>
    <row r="39" spans="2:31" ht="34.5" customHeight="1" x14ac:dyDescent="0.25">
      <c r="B39" s="368"/>
      <c r="C39" s="358"/>
      <c r="D39" s="380"/>
      <c r="E39" s="358"/>
      <c r="F39" s="358"/>
      <c r="G39" s="359"/>
      <c r="H39" s="358"/>
      <c r="I39" s="227">
        <v>28</v>
      </c>
      <c r="J39" s="227">
        <v>3</v>
      </c>
      <c r="K39" s="227">
        <v>33</v>
      </c>
      <c r="L39" s="227">
        <v>11</v>
      </c>
      <c r="M39" s="227">
        <v>133</v>
      </c>
      <c r="N39" s="227">
        <v>91</v>
      </c>
      <c r="O39" s="227">
        <v>4</v>
      </c>
      <c r="P39" s="252">
        <v>250000000</v>
      </c>
      <c r="Q39" s="360"/>
      <c r="R39" s="360"/>
      <c r="S39" s="392"/>
      <c r="T39" s="268">
        <f t="shared" si="1"/>
        <v>250000000</v>
      </c>
      <c r="U39" s="360"/>
      <c r="V39" s="392"/>
      <c r="W39" s="268">
        <f t="shared" si="2"/>
        <v>0</v>
      </c>
      <c r="X39" s="360"/>
      <c r="Y39" s="392"/>
      <c r="Z39" s="268">
        <f t="shared" si="3"/>
        <v>0</v>
      </c>
      <c r="AA39" s="360"/>
      <c r="AB39" s="392"/>
      <c r="AC39" s="268">
        <f t="shared" si="4"/>
        <v>0</v>
      </c>
      <c r="AD39" s="360"/>
      <c r="AE39" s="370"/>
    </row>
    <row r="40" spans="2:31" ht="34.5" customHeight="1" x14ac:dyDescent="0.25">
      <c r="B40" s="368"/>
      <c r="C40" s="358"/>
      <c r="D40" s="380"/>
      <c r="E40" s="358"/>
      <c r="F40" s="358"/>
      <c r="G40" s="359"/>
      <c r="H40" s="358"/>
      <c r="I40" s="227">
        <v>28</v>
      </c>
      <c r="J40" s="227">
        <v>3</v>
      </c>
      <c r="K40" s="227">
        <v>33</v>
      </c>
      <c r="L40" s="227">
        <v>11</v>
      </c>
      <c r="M40" s="227">
        <v>133</v>
      </c>
      <c r="N40" s="227">
        <v>91</v>
      </c>
      <c r="O40" s="227">
        <v>5</v>
      </c>
      <c r="P40" s="252">
        <v>600000000</v>
      </c>
      <c r="Q40" s="360"/>
      <c r="R40" s="360"/>
      <c r="S40" s="392"/>
      <c r="T40" s="268">
        <f t="shared" si="1"/>
        <v>600000000</v>
      </c>
      <c r="U40" s="360"/>
      <c r="V40" s="392"/>
      <c r="W40" s="268">
        <f t="shared" si="2"/>
        <v>0</v>
      </c>
      <c r="X40" s="360"/>
      <c r="Y40" s="392"/>
      <c r="Z40" s="268">
        <f t="shared" si="3"/>
        <v>0</v>
      </c>
      <c r="AA40" s="360"/>
      <c r="AB40" s="392"/>
      <c r="AC40" s="268">
        <f t="shared" si="4"/>
        <v>0</v>
      </c>
      <c r="AD40" s="360"/>
      <c r="AE40" s="370"/>
    </row>
    <row r="41" spans="2:31" ht="34.5" customHeight="1" x14ac:dyDescent="0.25">
      <c r="B41" s="368"/>
      <c r="C41" s="358"/>
      <c r="D41" s="380"/>
      <c r="E41" s="358"/>
      <c r="F41" s="358"/>
      <c r="G41" s="359"/>
      <c r="H41" s="358"/>
      <c r="I41" s="227">
        <v>28</v>
      </c>
      <c r="J41" s="227">
        <v>3</v>
      </c>
      <c r="K41" s="227">
        <v>33</v>
      </c>
      <c r="L41" s="227">
        <v>11</v>
      </c>
      <c r="M41" s="227">
        <v>233</v>
      </c>
      <c r="N41" s="227">
        <v>91</v>
      </c>
      <c r="O41" s="227">
        <v>19</v>
      </c>
      <c r="P41" s="252">
        <v>1149218385</v>
      </c>
      <c r="Q41" s="360"/>
      <c r="R41" s="360"/>
      <c r="S41" s="392"/>
      <c r="T41" s="268">
        <f t="shared" si="1"/>
        <v>1149218385</v>
      </c>
      <c r="U41" s="360"/>
      <c r="V41" s="392"/>
      <c r="W41" s="268">
        <f t="shared" si="2"/>
        <v>0</v>
      </c>
      <c r="X41" s="360"/>
      <c r="Y41" s="392"/>
      <c r="Z41" s="268">
        <f t="shared" si="3"/>
        <v>0</v>
      </c>
      <c r="AA41" s="360"/>
      <c r="AB41" s="392"/>
      <c r="AC41" s="268">
        <f t="shared" si="4"/>
        <v>0</v>
      </c>
      <c r="AD41" s="360"/>
      <c r="AE41" s="370"/>
    </row>
    <row r="42" spans="2:31" ht="28.5" customHeight="1" x14ac:dyDescent="0.25">
      <c r="B42" s="368"/>
      <c r="C42" s="358"/>
      <c r="D42" s="380"/>
      <c r="E42" s="358"/>
      <c r="F42" s="358"/>
      <c r="G42" s="359"/>
      <c r="H42" s="358"/>
      <c r="I42" s="227">
        <v>28</v>
      </c>
      <c r="J42" s="227">
        <v>3</v>
      </c>
      <c r="K42" s="227">
        <v>33</v>
      </c>
      <c r="L42" s="227">
        <v>11</v>
      </c>
      <c r="M42" s="227">
        <v>233</v>
      </c>
      <c r="N42" s="227">
        <v>91</v>
      </c>
      <c r="O42" s="227">
        <v>20</v>
      </c>
      <c r="P42" s="252">
        <v>5658761079</v>
      </c>
      <c r="Q42" s="360"/>
      <c r="R42" s="360"/>
      <c r="S42" s="392"/>
      <c r="T42" s="268">
        <f t="shared" si="1"/>
        <v>5658761079</v>
      </c>
      <c r="U42" s="360"/>
      <c r="V42" s="392"/>
      <c r="W42" s="268">
        <f t="shared" si="2"/>
        <v>0</v>
      </c>
      <c r="X42" s="360"/>
      <c r="Y42" s="392"/>
      <c r="Z42" s="268">
        <f t="shared" si="3"/>
        <v>0</v>
      </c>
      <c r="AA42" s="360"/>
      <c r="AB42" s="392"/>
      <c r="AC42" s="268">
        <f t="shared" si="4"/>
        <v>0</v>
      </c>
      <c r="AD42" s="360"/>
      <c r="AE42" s="370"/>
    </row>
    <row r="43" spans="2:31" ht="28.5" customHeight="1" x14ac:dyDescent="0.25">
      <c r="B43" s="368"/>
      <c r="C43" s="358"/>
      <c r="D43" s="380"/>
      <c r="E43" s="358"/>
      <c r="F43" s="358"/>
      <c r="G43" s="359"/>
      <c r="H43" s="358"/>
      <c r="I43" s="227">
        <v>28</v>
      </c>
      <c r="J43" s="227">
        <v>3</v>
      </c>
      <c r="K43" s="227">
        <v>33</v>
      </c>
      <c r="L43" s="227">
        <v>11</v>
      </c>
      <c r="M43" s="227">
        <v>233</v>
      </c>
      <c r="N43" s="227">
        <v>91</v>
      </c>
      <c r="O43" s="227">
        <v>23</v>
      </c>
      <c r="P43" s="252">
        <v>12311390583</v>
      </c>
      <c r="Q43" s="360"/>
      <c r="R43" s="360"/>
      <c r="S43" s="392"/>
      <c r="T43" s="268">
        <f t="shared" si="1"/>
        <v>12311390583</v>
      </c>
      <c r="U43" s="360"/>
      <c r="V43" s="392"/>
      <c r="W43" s="268">
        <f t="shared" si="2"/>
        <v>0</v>
      </c>
      <c r="X43" s="360"/>
      <c r="Y43" s="392"/>
      <c r="Z43" s="268">
        <f t="shared" si="3"/>
        <v>0</v>
      </c>
      <c r="AA43" s="360"/>
      <c r="AB43" s="392"/>
      <c r="AC43" s="268">
        <f t="shared" si="4"/>
        <v>0</v>
      </c>
      <c r="AD43" s="360"/>
      <c r="AE43" s="370"/>
    </row>
    <row r="44" spans="2:31" ht="28.5" customHeight="1" x14ac:dyDescent="0.25">
      <c r="B44" s="368"/>
      <c r="C44" s="358"/>
      <c r="D44" s="380"/>
      <c r="E44" s="358"/>
      <c r="F44" s="358"/>
      <c r="G44" s="359"/>
      <c r="H44" s="358"/>
      <c r="I44" s="227">
        <v>28</v>
      </c>
      <c r="J44" s="227">
        <v>3</v>
      </c>
      <c r="K44" s="227">
        <v>33</v>
      </c>
      <c r="L44" s="227">
        <v>11</v>
      </c>
      <c r="M44" s="227">
        <v>233</v>
      </c>
      <c r="N44" s="227">
        <v>91</v>
      </c>
      <c r="O44" s="227">
        <v>25</v>
      </c>
      <c r="P44" s="252">
        <v>34965086180</v>
      </c>
      <c r="Q44" s="360"/>
      <c r="R44" s="360"/>
      <c r="S44" s="392"/>
      <c r="T44" s="268">
        <f t="shared" si="1"/>
        <v>34965086180</v>
      </c>
      <c r="U44" s="360"/>
      <c r="V44" s="392"/>
      <c r="W44" s="268">
        <f t="shared" si="2"/>
        <v>0</v>
      </c>
      <c r="X44" s="360"/>
      <c r="Y44" s="392"/>
      <c r="Z44" s="268">
        <f t="shared" si="3"/>
        <v>0</v>
      </c>
      <c r="AA44" s="360"/>
      <c r="AB44" s="392"/>
      <c r="AC44" s="268">
        <f t="shared" si="4"/>
        <v>0</v>
      </c>
      <c r="AD44" s="360"/>
      <c r="AE44" s="370"/>
    </row>
    <row r="45" spans="2:31" ht="28.5" customHeight="1" x14ac:dyDescent="0.25">
      <c r="B45" s="368"/>
      <c r="C45" s="358"/>
      <c r="D45" s="380"/>
      <c r="E45" s="358"/>
      <c r="F45" s="358"/>
      <c r="G45" s="359"/>
      <c r="H45" s="358"/>
      <c r="I45" s="227">
        <v>28</v>
      </c>
      <c r="J45" s="227">
        <v>3</v>
      </c>
      <c r="K45" s="227">
        <v>33</v>
      </c>
      <c r="L45" s="227">
        <v>11</v>
      </c>
      <c r="M45" s="227">
        <v>233</v>
      </c>
      <c r="N45" s="227">
        <v>91</v>
      </c>
      <c r="O45" s="227">
        <v>27</v>
      </c>
      <c r="P45" s="252">
        <v>5913402</v>
      </c>
      <c r="Q45" s="360"/>
      <c r="R45" s="360"/>
      <c r="S45" s="392"/>
      <c r="T45" s="268">
        <f t="shared" si="1"/>
        <v>5913402</v>
      </c>
      <c r="U45" s="360"/>
      <c r="V45" s="392"/>
      <c r="W45" s="268">
        <f t="shared" si="2"/>
        <v>0</v>
      </c>
      <c r="X45" s="360"/>
      <c r="Y45" s="392"/>
      <c r="Z45" s="268">
        <f t="shared" si="3"/>
        <v>0</v>
      </c>
      <c r="AA45" s="360"/>
      <c r="AB45" s="392"/>
      <c r="AC45" s="268">
        <f t="shared" si="4"/>
        <v>0</v>
      </c>
      <c r="AD45" s="360"/>
      <c r="AE45" s="370"/>
    </row>
    <row r="46" spans="2:31" ht="28.5" customHeight="1" x14ac:dyDescent="0.25">
      <c r="B46" s="368"/>
      <c r="C46" s="358"/>
      <c r="D46" s="380"/>
      <c r="E46" s="358"/>
      <c r="F46" s="358"/>
      <c r="G46" s="359"/>
      <c r="H46" s="358"/>
      <c r="I46" s="227">
        <v>28</v>
      </c>
      <c r="J46" s="227">
        <v>3</v>
      </c>
      <c r="K46" s="227">
        <v>33</v>
      </c>
      <c r="L46" s="227">
        <v>11</v>
      </c>
      <c r="M46" s="227">
        <v>233</v>
      </c>
      <c r="N46" s="227">
        <v>91</v>
      </c>
      <c r="O46" s="227">
        <v>28</v>
      </c>
      <c r="P46" s="252">
        <v>136984818</v>
      </c>
      <c r="Q46" s="360"/>
      <c r="R46" s="360"/>
      <c r="S46" s="392"/>
      <c r="T46" s="268">
        <f t="shared" si="1"/>
        <v>136984818</v>
      </c>
      <c r="U46" s="360"/>
      <c r="V46" s="392"/>
      <c r="W46" s="268">
        <f t="shared" si="2"/>
        <v>0</v>
      </c>
      <c r="X46" s="360"/>
      <c r="Y46" s="392"/>
      <c r="Z46" s="268">
        <f t="shared" si="3"/>
        <v>0</v>
      </c>
      <c r="AA46" s="360"/>
      <c r="AB46" s="392"/>
      <c r="AC46" s="268">
        <f t="shared" si="4"/>
        <v>0</v>
      </c>
      <c r="AD46" s="360"/>
      <c r="AE46" s="370"/>
    </row>
    <row r="47" spans="2:31" ht="28.5" customHeight="1" x14ac:dyDescent="0.25">
      <c r="B47" s="368"/>
      <c r="C47" s="358"/>
      <c r="D47" s="380"/>
      <c r="E47" s="358"/>
      <c r="F47" s="358"/>
      <c r="G47" s="359"/>
      <c r="H47" s="358"/>
      <c r="I47" s="227">
        <v>28</v>
      </c>
      <c r="J47" s="227">
        <v>3</v>
      </c>
      <c r="K47" s="227">
        <v>83</v>
      </c>
      <c r="L47" s="227">
        <v>11</v>
      </c>
      <c r="M47" s="227">
        <v>233</v>
      </c>
      <c r="N47" s="227">
        <v>91</v>
      </c>
      <c r="O47" s="227">
        <v>26</v>
      </c>
      <c r="P47" s="252">
        <v>1399642873</v>
      </c>
      <c r="Q47" s="360"/>
      <c r="R47" s="360"/>
      <c r="S47" s="392"/>
      <c r="T47" s="268">
        <f t="shared" si="1"/>
        <v>1399642873</v>
      </c>
      <c r="U47" s="360"/>
      <c r="V47" s="392"/>
      <c r="W47" s="268">
        <f t="shared" si="2"/>
        <v>0</v>
      </c>
      <c r="X47" s="360"/>
      <c r="Y47" s="392"/>
      <c r="Z47" s="268">
        <f t="shared" si="3"/>
        <v>0</v>
      </c>
      <c r="AA47" s="360"/>
      <c r="AB47" s="392"/>
      <c r="AC47" s="268">
        <f t="shared" si="4"/>
        <v>0</v>
      </c>
      <c r="AD47" s="360"/>
      <c r="AE47" s="370"/>
    </row>
    <row r="48" spans="2:31" ht="31.5" customHeight="1" x14ac:dyDescent="0.25">
      <c r="B48" s="368"/>
      <c r="C48" s="358"/>
      <c r="D48" s="380"/>
      <c r="E48" s="358"/>
      <c r="F48" s="358"/>
      <c r="G48" s="359"/>
      <c r="H48" s="358"/>
      <c r="I48" s="227">
        <v>28</v>
      </c>
      <c r="J48" s="227">
        <v>3</v>
      </c>
      <c r="K48" s="227">
        <v>83</v>
      </c>
      <c r="L48" s="227">
        <v>11</v>
      </c>
      <c r="M48" s="227">
        <v>233</v>
      </c>
      <c r="N48" s="227">
        <v>91</v>
      </c>
      <c r="O48" s="227">
        <v>26</v>
      </c>
      <c r="P48" s="252">
        <v>708420621</v>
      </c>
      <c r="Q48" s="360"/>
      <c r="R48" s="360"/>
      <c r="S48" s="392"/>
      <c r="T48" s="268">
        <f t="shared" si="1"/>
        <v>708420621</v>
      </c>
      <c r="U48" s="360"/>
      <c r="V48" s="392"/>
      <c r="W48" s="268">
        <f t="shared" si="2"/>
        <v>0</v>
      </c>
      <c r="X48" s="360"/>
      <c r="Y48" s="392"/>
      <c r="Z48" s="268">
        <f t="shared" si="3"/>
        <v>0</v>
      </c>
      <c r="AA48" s="360"/>
      <c r="AB48" s="392"/>
      <c r="AC48" s="268">
        <f t="shared" si="4"/>
        <v>0</v>
      </c>
      <c r="AD48" s="360"/>
      <c r="AE48" s="370"/>
    </row>
    <row r="49" spans="2:31" ht="58.5" customHeight="1" x14ac:dyDescent="0.25">
      <c r="B49" s="368"/>
      <c r="C49" s="358"/>
      <c r="D49" s="380">
        <v>2012170010092</v>
      </c>
      <c r="E49" s="381" t="s">
        <v>164</v>
      </c>
      <c r="F49" s="381" t="s">
        <v>165</v>
      </c>
      <c r="G49" s="380" t="s">
        <v>166</v>
      </c>
      <c r="H49" s="381" t="s">
        <v>167</v>
      </c>
      <c r="I49" s="202">
        <v>28</v>
      </c>
      <c r="J49" s="202">
        <v>3</v>
      </c>
      <c r="K49" s="202">
        <v>33</v>
      </c>
      <c r="L49" s="202">
        <v>11</v>
      </c>
      <c r="M49" s="202">
        <v>33</v>
      </c>
      <c r="N49" s="202">
        <v>92</v>
      </c>
      <c r="O49" s="202">
        <v>4</v>
      </c>
      <c r="P49" s="252">
        <v>1731798778</v>
      </c>
      <c r="Q49" s="360">
        <f>SUM(P49:P50)</f>
        <v>1831798778</v>
      </c>
      <c r="R49" s="360"/>
      <c r="S49" s="392"/>
      <c r="T49" s="268">
        <f t="shared" si="1"/>
        <v>1731798778</v>
      </c>
      <c r="U49" s="360"/>
      <c r="V49" s="392"/>
      <c r="W49" s="268">
        <f t="shared" si="2"/>
        <v>0</v>
      </c>
      <c r="X49" s="360"/>
      <c r="Y49" s="392"/>
      <c r="Z49" s="268">
        <f t="shared" si="3"/>
        <v>0</v>
      </c>
      <c r="AA49" s="360"/>
      <c r="AB49" s="392"/>
      <c r="AC49" s="268">
        <f t="shared" si="4"/>
        <v>0</v>
      </c>
      <c r="AD49" s="360"/>
      <c r="AE49" s="370"/>
    </row>
    <row r="50" spans="2:31" ht="58.5" customHeight="1" x14ac:dyDescent="0.25">
      <c r="B50" s="368"/>
      <c r="C50" s="358"/>
      <c r="D50" s="380"/>
      <c r="E50" s="381"/>
      <c r="F50" s="381"/>
      <c r="G50" s="380"/>
      <c r="H50" s="381"/>
      <c r="I50" s="202">
        <v>28</v>
      </c>
      <c r="J50" s="202">
        <v>3</v>
      </c>
      <c r="K50" s="202">
        <v>11</v>
      </c>
      <c r="L50" s="202">
        <v>11</v>
      </c>
      <c r="M50" s="202">
        <v>33</v>
      </c>
      <c r="N50" s="202">
        <v>92</v>
      </c>
      <c r="O50" s="202">
        <v>4</v>
      </c>
      <c r="P50" s="252">
        <v>100000000</v>
      </c>
      <c r="Q50" s="360"/>
      <c r="R50" s="360"/>
      <c r="S50" s="392"/>
      <c r="T50" s="268">
        <f t="shared" si="1"/>
        <v>0</v>
      </c>
      <c r="U50" s="360"/>
      <c r="V50" s="392"/>
      <c r="W50" s="268">
        <f t="shared" si="2"/>
        <v>0</v>
      </c>
      <c r="X50" s="360"/>
      <c r="Y50" s="392"/>
      <c r="Z50" s="268">
        <f t="shared" si="3"/>
        <v>100000000</v>
      </c>
      <c r="AA50" s="360"/>
      <c r="AB50" s="392"/>
      <c r="AC50" s="268">
        <f t="shared" si="4"/>
        <v>0</v>
      </c>
      <c r="AD50" s="360"/>
      <c r="AE50" s="370"/>
    </row>
    <row r="51" spans="2:31" ht="51.75" customHeight="1" x14ac:dyDescent="0.25">
      <c r="B51" s="368"/>
      <c r="C51" s="358"/>
      <c r="D51" s="380">
        <v>2012170010093</v>
      </c>
      <c r="E51" s="381" t="s">
        <v>168</v>
      </c>
      <c r="F51" s="381" t="s">
        <v>169</v>
      </c>
      <c r="G51" s="380" t="s">
        <v>170</v>
      </c>
      <c r="H51" s="381" t="s">
        <v>171</v>
      </c>
      <c r="I51" s="202">
        <v>28</v>
      </c>
      <c r="J51" s="202">
        <v>3</v>
      </c>
      <c r="K51" s="202">
        <v>33</v>
      </c>
      <c r="L51" s="202">
        <v>11</v>
      </c>
      <c r="M51" s="202">
        <v>33</v>
      </c>
      <c r="N51" s="202">
        <v>93</v>
      </c>
      <c r="O51" s="202">
        <v>4</v>
      </c>
      <c r="P51" s="252">
        <v>1538000000</v>
      </c>
      <c r="Q51" s="360">
        <f>SUM(P51:P52)</f>
        <v>2058000000</v>
      </c>
      <c r="R51" s="360"/>
      <c r="S51" s="392"/>
      <c r="T51" s="268">
        <f t="shared" si="1"/>
        <v>1538000000</v>
      </c>
      <c r="U51" s="360"/>
      <c r="V51" s="392"/>
      <c r="W51" s="268">
        <f t="shared" si="2"/>
        <v>0</v>
      </c>
      <c r="X51" s="360"/>
      <c r="Y51" s="392"/>
      <c r="Z51" s="268">
        <f t="shared" si="3"/>
        <v>0</v>
      </c>
      <c r="AA51" s="360"/>
      <c r="AB51" s="392"/>
      <c r="AC51" s="268">
        <f t="shared" si="4"/>
        <v>0</v>
      </c>
      <c r="AD51" s="360"/>
      <c r="AE51" s="370"/>
    </row>
    <row r="52" spans="2:31" ht="51.75" customHeight="1" x14ac:dyDescent="0.25">
      <c r="B52" s="368"/>
      <c r="C52" s="358"/>
      <c r="D52" s="380"/>
      <c r="E52" s="381"/>
      <c r="F52" s="381"/>
      <c r="G52" s="380"/>
      <c r="H52" s="381"/>
      <c r="I52" s="202">
        <v>28</v>
      </c>
      <c r="J52" s="202">
        <v>3</v>
      </c>
      <c r="K52" s="202">
        <v>11</v>
      </c>
      <c r="L52" s="202">
        <v>11</v>
      </c>
      <c r="M52" s="202">
        <v>33</v>
      </c>
      <c r="N52" s="202">
        <v>93</v>
      </c>
      <c r="O52" s="202">
        <v>4</v>
      </c>
      <c r="P52" s="252">
        <v>520000000</v>
      </c>
      <c r="Q52" s="360"/>
      <c r="R52" s="360"/>
      <c r="S52" s="392"/>
      <c r="T52" s="268">
        <f t="shared" si="1"/>
        <v>0</v>
      </c>
      <c r="U52" s="360"/>
      <c r="V52" s="392"/>
      <c r="W52" s="268">
        <f t="shared" si="2"/>
        <v>0</v>
      </c>
      <c r="X52" s="360"/>
      <c r="Y52" s="392"/>
      <c r="Z52" s="268">
        <f t="shared" si="3"/>
        <v>520000000</v>
      </c>
      <c r="AA52" s="360"/>
      <c r="AB52" s="392"/>
      <c r="AC52" s="268">
        <f t="shared" si="4"/>
        <v>0</v>
      </c>
      <c r="AD52" s="360"/>
      <c r="AE52" s="370"/>
    </row>
    <row r="53" spans="2:31" ht="41.25" customHeight="1" x14ac:dyDescent="0.25">
      <c r="B53" s="368"/>
      <c r="C53" s="358"/>
      <c r="D53" s="380">
        <v>2012170010048</v>
      </c>
      <c r="E53" s="381" t="s">
        <v>172</v>
      </c>
      <c r="F53" s="381" t="s">
        <v>173</v>
      </c>
      <c r="G53" s="380" t="s">
        <v>174</v>
      </c>
      <c r="H53" s="381" t="s">
        <v>175</v>
      </c>
      <c r="I53" s="202">
        <v>28</v>
      </c>
      <c r="J53" s="202">
        <v>3</v>
      </c>
      <c r="K53" s="202">
        <v>11</v>
      </c>
      <c r="L53" s="202">
        <v>11</v>
      </c>
      <c r="M53" s="202">
        <v>33</v>
      </c>
      <c r="N53" s="202">
        <v>48</v>
      </c>
      <c r="O53" s="202">
        <v>4</v>
      </c>
      <c r="P53" s="252">
        <v>2320000000</v>
      </c>
      <c r="Q53" s="360">
        <f>SUM(P53:P57)</f>
        <v>9987657045</v>
      </c>
      <c r="R53" s="360"/>
      <c r="S53" s="392"/>
      <c r="T53" s="268">
        <f t="shared" si="1"/>
        <v>0</v>
      </c>
      <c r="U53" s="360"/>
      <c r="V53" s="392"/>
      <c r="W53" s="268">
        <f t="shared" si="2"/>
        <v>0</v>
      </c>
      <c r="X53" s="360"/>
      <c r="Y53" s="392"/>
      <c r="Z53" s="268">
        <f t="shared" si="3"/>
        <v>2320000000</v>
      </c>
      <c r="AA53" s="360"/>
      <c r="AB53" s="392"/>
      <c r="AC53" s="268">
        <f t="shared" si="4"/>
        <v>0</v>
      </c>
      <c r="AD53" s="360"/>
      <c r="AE53" s="370"/>
    </row>
    <row r="54" spans="2:31" ht="41.25" customHeight="1" x14ac:dyDescent="0.25">
      <c r="B54" s="368"/>
      <c r="C54" s="358"/>
      <c r="D54" s="380"/>
      <c r="E54" s="381"/>
      <c r="F54" s="381"/>
      <c r="G54" s="380"/>
      <c r="H54" s="381"/>
      <c r="I54" s="202">
        <v>28</v>
      </c>
      <c r="J54" s="202">
        <v>3</v>
      </c>
      <c r="K54" s="202">
        <v>22</v>
      </c>
      <c r="L54" s="202">
        <v>11</v>
      </c>
      <c r="M54" s="202">
        <v>33</v>
      </c>
      <c r="N54" s="202">
        <v>48</v>
      </c>
      <c r="O54" s="202">
        <v>4</v>
      </c>
      <c r="P54" s="252">
        <v>7193000000</v>
      </c>
      <c r="Q54" s="360"/>
      <c r="R54" s="360"/>
      <c r="S54" s="392"/>
      <c r="T54" s="268">
        <f t="shared" si="1"/>
        <v>0</v>
      </c>
      <c r="U54" s="360"/>
      <c r="V54" s="392"/>
      <c r="W54" s="268">
        <f t="shared" si="2"/>
        <v>7193000000</v>
      </c>
      <c r="X54" s="360"/>
      <c r="Y54" s="392"/>
      <c r="Z54" s="268">
        <f t="shared" si="3"/>
        <v>0</v>
      </c>
      <c r="AA54" s="360"/>
      <c r="AB54" s="392"/>
      <c r="AC54" s="268">
        <f t="shared" si="4"/>
        <v>0</v>
      </c>
      <c r="AD54" s="360"/>
      <c r="AE54" s="370"/>
    </row>
    <row r="55" spans="2:31" ht="41.25" customHeight="1" x14ac:dyDescent="0.25">
      <c r="B55" s="368"/>
      <c r="C55" s="358"/>
      <c r="D55" s="380"/>
      <c r="E55" s="381"/>
      <c r="F55" s="381"/>
      <c r="G55" s="380"/>
      <c r="H55" s="381"/>
      <c r="I55" s="202">
        <v>28</v>
      </c>
      <c r="J55" s="202">
        <v>3</v>
      </c>
      <c r="K55" s="202">
        <v>33</v>
      </c>
      <c r="L55" s="202">
        <v>11</v>
      </c>
      <c r="M55" s="202">
        <v>833</v>
      </c>
      <c r="N55" s="202">
        <v>48</v>
      </c>
      <c r="O55" s="202">
        <v>4</v>
      </c>
      <c r="P55" s="252">
        <v>467158652</v>
      </c>
      <c r="Q55" s="360"/>
      <c r="R55" s="360"/>
      <c r="S55" s="392"/>
      <c r="T55" s="268">
        <f t="shared" si="1"/>
        <v>467158652</v>
      </c>
      <c r="U55" s="360"/>
      <c r="V55" s="392"/>
      <c r="W55" s="268">
        <f t="shared" si="2"/>
        <v>0</v>
      </c>
      <c r="X55" s="360"/>
      <c r="Y55" s="392"/>
      <c r="Z55" s="268">
        <f t="shared" si="3"/>
        <v>0</v>
      </c>
      <c r="AA55" s="360"/>
      <c r="AB55" s="392"/>
      <c r="AC55" s="268">
        <f t="shared" si="4"/>
        <v>0</v>
      </c>
      <c r="AD55" s="360"/>
      <c r="AE55" s="370"/>
    </row>
    <row r="56" spans="2:31" ht="41.25" customHeight="1" x14ac:dyDescent="0.25">
      <c r="B56" s="368"/>
      <c r="C56" s="358"/>
      <c r="D56" s="380"/>
      <c r="E56" s="381"/>
      <c r="F56" s="381"/>
      <c r="G56" s="380"/>
      <c r="H56" s="381"/>
      <c r="I56" s="202">
        <v>28</v>
      </c>
      <c r="J56" s="202">
        <v>3</v>
      </c>
      <c r="K56" s="202">
        <v>33</v>
      </c>
      <c r="L56" s="202">
        <v>11</v>
      </c>
      <c r="M56" s="202">
        <v>833</v>
      </c>
      <c r="N56" s="202">
        <v>48</v>
      </c>
      <c r="O56" s="202">
        <v>14</v>
      </c>
      <c r="P56" s="252">
        <v>3078252</v>
      </c>
      <c r="Q56" s="360"/>
      <c r="R56" s="360"/>
      <c r="S56" s="392"/>
      <c r="T56" s="268">
        <f t="shared" si="1"/>
        <v>3078252</v>
      </c>
      <c r="U56" s="360"/>
      <c r="V56" s="392"/>
      <c r="W56" s="268">
        <f t="shared" si="2"/>
        <v>0</v>
      </c>
      <c r="X56" s="360"/>
      <c r="Y56" s="392"/>
      <c r="Z56" s="268">
        <f t="shared" si="3"/>
        <v>0</v>
      </c>
      <c r="AA56" s="360"/>
      <c r="AB56" s="392"/>
      <c r="AC56" s="268">
        <f t="shared" si="4"/>
        <v>0</v>
      </c>
      <c r="AD56" s="360"/>
      <c r="AE56" s="370"/>
    </row>
    <row r="57" spans="2:31" ht="41.25" customHeight="1" x14ac:dyDescent="0.25">
      <c r="B57" s="368"/>
      <c r="C57" s="358"/>
      <c r="D57" s="380"/>
      <c r="E57" s="381"/>
      <c r="F57" s="381"/>
      <c r="G57" s="380"/>
      <c r="H57" s="381"/>
      <c r="I57" s="202">
        <v>28</v>
      </c>
      <c r="J57" s="202">
        <v>3</v>
      </c>
      <c r="K57" s="202">
        <v>83</v>
      </c>
      <c r="L57" s="202">
        <v>11</v>
      </c>
      <c r="M57" s="202">
        <v>833</v>
      </c>
      <c r="N57" s="202">
        <v>48</v>
      </c>
      <c r="O57" s="202">
        <v>14</v>
      </c>
      <c r="P57" s="252">
        <v>4420141</v>
      </c>
      <c r="Q57" s="360"/>
      <c r="R57" s="360"/>
      <c r="S57" s="392"/>
      <c r="T57" s="268">
        <f t="shared" si="1"/>
        <v>4420141</v>
      </c>
      <c r="U57" s="360"/>
      <c r="V57" s="392"/>
      <c r="W57" s="268">
        <f t="shared" si="2"/>
        <v>0</v>
      </c>
      <c r="X57" s="360"/>
      <c r="Y57" s="392"/>
      <c r="Z57" s="268">
        <f t="shared" si="3"/>
        <v>0</v>
      </c>
      <c r="AA57" s="360"/>
      <c r="AB57" s="392"/>
      <c r="AC57" s="268">
        <f t="shared" si="4"/>
        <v>0</v>
      </c>
      <c r="AD57" s="360"/>
      <c r="AE57" s="370"/>
    </row>
    <row r="58" spans="2:31" ht="71.25" customHeight="1" x14ac:dyDescent="0.25">
      <c r="B58" s="368"/>
      <c r="C58" s="364" t="s">
        <v>176</v>
      </c>
      <c r="D58" s="380">
        <v>2012170010085</v>
      </c>
      <c r="E58" s="381" t="s">
        <v>177</v>
      </c>
      <c r="F58" s="205" t="s">
        <v>178</v>
      </c>
      <c r="G58" s="202" t="s">
        <v>179</v>
      </c>
      <c r="H58" s="205" t="s">
        <v>180</v>
      </c>
      <c r="I58" s="202">
        <v>26</v>
      </c>
      <c r="J58" s="202">
        <v>3</v>
      </c>
      <c r="K58" s="202">
        <v>22</v>
      </c>
      <c r="L58" s="202">
        <v>11</v>
      </c>
      <c r="M58" s="202">
        <v>34</v>
      </c>
      <c r="N58" s="202">
        <v>85</v>
      </c>
      <c r="O58" s="202">
        <v>2</v>
      </c>
      <c r="P58" s="252">
        <v>120000000</v>
      </c>
      <c r="Q58" s="360">
        <f>SUM(P58:P60)</f>
        <v>1320000000</v>
      </c>
      <c r="R58" s="352">
        <f>SUM(T58:T62)+SUM(W58:W62)+SUM(Z58:Z62)+SUM(AC58:AC62)</f>
        <v>1420000000</v>
      </c>
      <c r="S58" s="392"/>
      <c r="T58" s="268">
        <f t="shared" si="1"/>
        <v>0</v>
      </c>
      <c r="U58" s="352">
        <f>SUM(T58:T62)</f>
        <v>750000000</v>
      </c>
      <c r="V58" s="392"/>
      <c r="W58" s="268">
        <f t="shared" si="2"/>
        <v>120000000</v>
      </c>
      <c r="X58" s="352">
        <f>SUM(W58:W62)</f>
        <v>120000000</v>
      </c>
      <c r="Y58" s="392"/>
      <c r="Z58" s="268">
        <f t="shared" si="3"/>
        <v>0</v>
      </c>
      <c r="AA58" s="352">
        <f>SUM(Z58:Z62)</f>
        <v>550000000</v>
      </c>
      <c r="AB58" s="392"/>
      <c r="AC58" s="268">
        <f t="shared" si="4"/>
        <v>0</v>
      </c>
      <c r="AD58" s="352">
        <f>SUM(AC58:AC62)</f>
        <v>0</v>
      </c>
      <c r="AE58" s="370"/>
    </row>
    <row r="59" spans="2:31" ht="71.25" customHeight="1" x14ac:dyDescent="0.25">
      <c r="B59" s="368"/>
      <c r="C59" s="365"/>
      <c r="D59" s="380"/>
      <c r="E59" s="381"/>
      <c r="F59" s="205" t="s">
        <v>181</v>
      </c>
      <c r="G59" s="202" t="s">
        <v>179</v>
      </c>
      <c r="H59" s="205" t="s">
        <v>180</v>
      </c>
      <c r="I59" s="202">
        <v>28</v>
      </c>
      <c r="J59" s="202">
        <v>3</v>
      </c>
      <c r="K59" s="202">
        <v>33</v>
      </c>
      <c r="L59" s="202">
        <v>11</v>
      </c>
      <c r="M59" s="202">
        <v>634</v>
      </c>
      <c r="N59" s="202">
        <v>85</v>
      </c>
      <c r="O59" s="202">
        <v>6</v>
      </c>
      <c r="P59" s="252">
        <v>700000000</v>
      </c>
      <c r="Q59" s="360"/>
      <c r="R59" s="353"/>
      <c r="S59" s="392"/>
      <c r="T59" s="268">
        <f t="shared" si="1"/>
        <v>700000000</v>
      </c>
      <c r="U59" s="353"/>
      <c r="V59" s="392"/>
      <c r="W59" s="268">
        <f t="shared" si="2"/>
        <v>0</v>
      </c>
      <c r="X59" s="353"/>
      <c r="Y59" s="392"/>
      <c r="Z59" s="268">
        <f t="shared" si="3"/>
        <v>0</v>
      </c>
      <c r="AA59" s="353"/>
      <c r="AB59" s="392"/>
      <c r="AC59" s="268">
        <f t="shared" si="4"/>
        <v>0</v>
      </c>
      <c r="AD59" s="353"/>
      <c r="AE59" s="370"/>
    </row>
    <row r="60" spans="2:31" ht="71.25" customHeight="1" x14ac:dyDescent="0.25">
      <c r="B60" s="368"/>
      <c r="C60" s="365"/>
      <c r="D60" s="380"/>
      <c r="E60" s="381"/>
      <c r="F60" s="205" t="s">
        <v>182</v>
      </c>
      <c r="G60" s="202" t="s">
        <v>179</v>
      </c>
      <c r="H60" s="205" t="s">
        <v>180</v>
      </c>
      <c r="I60" s="202">
        <v>26</v>
      </c>
      <c r="J60" s="202">
        <v>3</v>
      </c>
      <c r="K60" s="202">
        <v>11</v>
      </c>
      <c r="L60" s="202">
        <v>11</v>
      </c>
      <c r="M60" s="202">
        <v>34</v>
      </c>
      <c r="N60" s="202">
        <v>85</v>
      </c>
      <c r="O60" s="202">
        <v>6</v>
      </c>
      <c r="P60" s="252">
        <v>500000000</v>
      </c>
      <c r="Q60" s="360"/>
      <c r="R60" s="353"/>
      <c r="S60" s="392"/>
      <c r="T60" s="268">
        <f t="shared" si="1"/>
        <v>0</v>
      </c>
      <c r="U60" s="353"/>
      <c r="V60" s="392"/>
      <c r="W60" s="268">
        <f t="shared" si="2"/>
        <v>0</v>
      </c>
      <c r="X60" s="353"/>
      <c r="Y60" s="392"/>
      <c r="Z60" s="268">
        <f t="shared" si="3"/>
        <v>500000000</v>
      </c>
      <c r="AA60" s="353"/>
      <c r="AB60" s="392"/>
      <c r="AC60" s="268">
        <f t="shared" si="4"/>
        <v>0</v>
      </c>
      <c r="AD60" s="353"/>
      <c r="AE60" s="370"/>
    </row>
    <row r="61" spans="2:31" ht="58.5" customHeight="1" x14ac:dyDescent="0.25">
      <c r="B61" s="368"/>
      <c r="C61" s="365"/>
      <c r="D61" s="361">
        <v>2012170010088</v>
      </c>
      <c r="E61" s="364" t="s">
        <v>183</v>
      </c>
      <c r="F61" s="364" t="s">
        <v>184</v>
      </c>
      <c r="G61" s="356" t="s">
        <v>185</v>
      </c>
      <c r="H61" s="364" t="s">
        <v>186</v>
      </c>
      <c r="I61" s="227">
        <v>28</v>
      </c>
      <c r="J61" s="227">
        <v>3</v>
      </c>
      <c r="K61" s="227">
        <v>11</v>
      </c>
      <c r="L61" s="227">
        <v>11</v>
      </c>
      <c r="M61" s="227">
        <v>34</v>
      </c>
      <c r="N61" s="227">
        <v>88</v>
      </c>
      <c r="O61" s="227">
        <v>3</v>
      </c>
      <c r="P61" s="252">
        <v>50000000</v>
      </c>
      <c r="Q61" s="352">
        <f>SUM(P61:P62)</f>
        <v>100000000</v>
      </c>
      <c r="R61" s="353"/>
      <c r="S61" s="392"/>
      <c r="T61" s="268">
        <f t="shared" si="1"/>
        <v>0</v>
      </c>
      <c r="U61" s="353"/>
      <c r="V61" s="392"/>
      <c r="W61" s="268">
        <f t="shared" si="2"/>
        <v>0</v>
      </c>
      <c r="X61" s="353"/>
      <c r="Y61" s="392"/>
      <c r="Z61" s="268">
        <f t="shared" si="3"/>
        <v>50000000</v>
      </c>
      <c r="AA61" s="353"/>
      <c r="AB61" s="392"/>
      <c r="AC61" s="268">
        <f t="shared" si="4"/>
        <v>0</v>
      </c>
      <c r="AD61" s="353"/>
      <c r="AE61" s="370"/>
    </row>
    <row r="62" spans="2:31" ht="58.5" customHeight="1" thickBot="1" x14ac:dyDescent="0.3">
      <c r="B62" s="377"/>
      <c r="C62" s="375"/>
      <c r="D62" s="378"/>
      <c r="E62" s="375"/>
      <c r="F62" s="375"/>
      <c r="G62" s="379"/>
      <c r="H62" s="375"/>
      <c r="I62" s="246">
        <v>28</v>
      </c>
      <c r="J62" s="246">
        <v>3</v>
      </c>
      <c r="K62" s="246">
        <v>33</v>
      </c>
      <c r="L62" s="246">
        <v>11</v>
      </c>
      <c r="M62" s="246">
        <v>634</v>
      </c>
      <c r="N62" s="246">
        <v>88</v>
      </c>
      <c r="O62" s="246">
        <v>3</v>
      </c>
      <c r="P62" s="108">
        <v>50000000</v>
      </c>
      <c r="Q62" s="372"/>
      <c r="R62" s="372"/>
      <c r="S62" s="393"/>
      <c r="T62" s="28">
        <f t="shared" si="1"/>
        <v>50000000</v>
      </c>
      <c r="U62" s="372"/>
      <c r="V62" s="393"/>
      <c r="W62" s="28">
        <f t="shared" si="2"/>
        <v>0</v>
      </c>
      <c r="X62" s="372"/>
      <c r="Y62" s="393"/>
      <c r="Z62" s="28">
        <f t="shared" si="3"/>
        <v>0</v>
      </c>
      <c r="AA62" s="372"/>
      <c r="AB62" s="393"/>
      <c r="AC62" s="28">
        <f t="shared" si="4"/>
        <v>0</v>
      </c>
      <c r="AD62" s="372"/>
      <c r="AE62" s="371"/>
    </row>
    <row r="63" spans="2:31" ht="61.5" customHeight="1" x14ac:dyDescent="0.25">
      <c r="B63" s="383" t="s">
        <v>187</v>
      </c>
      <c r="C63" s="365" t="s">
        <v>188</v>
      </c>
      <c r="D63" s="362">
        <v>2012170010095</v>
      </c>
      <c r="E63" s="365" t="s">
        <v>189</v>
      </c>
      <c r="F63" s="385" t="s">
        <v>190</v>
      </c>
      <c r="G63" s="220" t="s">
        <v>191</v>
      </c>
      <c r="H63" s="276" t="s">
        <v>192</v>
      </c>
      <c r="I63" s="362">
        <v>28</v>
      </c>
      <c r="J63" s="362">
        <v>3</v>
      </c>
      <c r="K63" s="362">
        <v>11</v>
      </c>
      <c r="L63" s="362">
        <v>11</v>
      </c>
      <c r="M63" s="362">
        <v>41</v>
      </c>
      <c r="N63" s="362">
        <v>95</v>
      </c>
      <c r="O63" s="362">
        <v>3</v>
      </c>
      <c r="P63" s="387">
        <v>170000000</v>
      </c>
      <c r="Q63" s="353">
        <f>P63</f>
        <v>170000000</v>
      </c>
      <c r="R63" s="353">
        <f>SUM(T63:T64)+SUM(W63:W64)+SUM(Z63:Z64)+SUM(AC63:AC64)</f>
        <v>170000000</v>
      </c>
      <c r="S63" s="392">
        <f>V63+Y63+AB63+AE63</f>
        <v>170000000</v>
      </c>
      <c r="T63" s="389">
        <f t="shared" si="1"/>
        <v>0</v>
      </c>
      <c r="U63" s="353">
        <f>T63</f>
        <v>0</v>
      </c>
      <c r="V63" s="392">
        <f>SUM(T63:T64)</f>
        <v>0</v>
      </c>
      <c r="W63" s="389">
        <f t="shared" si="2"/>
        <v>0</v>
      </c>
      <c r="X63" s="353">
        <f>W63</f>
        <v>0</v>
      </c>
      <c r="Y63" s="392">
        <f>SUM(W63:W64)</f>
        <v>0</v>
      </c>
      <c r="Z63" s="389">
        <f t="shared" si="3"/>
        <v>170000000</v>
      </c>
      <c r="AA63" s="353">
        <f>Z63</f>
        <v>170000000</v>
      </c>
      <c r="AB63" s="392">
        <f>SUM(Z63:Z64)</f>
        <v>170000000</v>
      </c>
      <c r="AC63" s="389">
        <f t="shared" si="4"/>
        <v>0</v>
      </c>
      <c r="AD63" s="353">
        <f>AC63</f>
        <v>0</v>
      </c>
      <c r="AE63" s="370">
        <f>SUM(AC63:AC64)</f>
        <v>0</v>
      </c>
    </row>
    <row r="64" spans="2:31" ht="55.5" customHeight="1" thickBot="1" x14ac:dyDescent="0.3">
      <c r="B64" s="384"/>
      <c r="C64" s="375"/>
      <c r="D64" s="378"/>
      <c r="E64" s="375"/>
      <c r="F64" s="386"/>
      <c r="G64" s="246" t="s">
        <v>193</v>
      </c>
      <c r="H64" s="234" t="s">
        <v>194</v>
      </c>
      <c r="I64" s="378"/>
      <c r="J64" s="378"/>
      <c r="K64" s="378"/>
      <c r="L64" s="378"/>
      <c r="M64" s="378"/>
      <c r="N64" s="378"/>
      <c r="O64" s="378"/>
      <c r="P64" s="388"/>
      <c r="Q64" s="372"/>
      <c r="R64" s="372"/>
      <c r="S64" s="393"/>
      <c r="T64" s="390">
        <f t="shared" si="1"/>
        <v>0</v>
      </c>
      <c r="U64" s="372"/>
      <c r="V64" s="393"/>
      <c r="W64" s="390">
        <f t="shared" si="2"/>
        <v>0</v>
      </c>
      <c r="X64" s="372"/>
      <c r="Y64" s="393"/>
      <c r="Z64" s="390">
        <f t="shared" si="3"/>
        <v>0</v>
      </c>
      <c r="AA64" s="372"/>
      <c r="AB64" s="393"/>
      <c r="AC64" s="390">
        <f t="shared" si="4"/>
        <v>0</v>
      </c>
      <c r="AD64" s="372"/>
      <c r="AE64" s="371"/>
    </row>
    <row r="65" spans="2:31" ht="36.75" customHeight="1" thickBot="1" x14ac:dyDescent="0.3">
      <c r="B65" s="110"/>
      <c r="C65" s="110"/>
      <c r="D65" s="110"/>
      <c r="E65" s="110"/>
      <c r="F65" s="109"/>
      <c r="G65" s="109"/>
      <c r="H65" s="109"/>
      <c r="I65" s="109"/>
      <c r="J65" s="109"/>
      <c r="K65" s="109"/>
      <c r="L65" s="109"/>
      <c r="M65" s="109"/>
      <c r="N65" s="109"/>
      <c r="O65" s="109"/>
      <c r="P65" s="145">
        <f t="shared" ref="P65:AE65" si="5">SUM(P10:P64)</f>
        <v>148983074141</v>
      </c>
      <c r="Q65" s="98">
        <f t="shared" si="5"/>
        <v>148983074141</v>
      </c>
      <c r="R65" s="27">
        <f t="shared" si="5"/>
        <v>148983074141</v>
      </c>
      <c r="S65" s="27">
        <f t="shared" si="5"/>
        <v>148983074141</v>
      </c>
      <c r="T65" s="96">
        <f>SUM(T10:T64)</f>
        <v>133480074141</v>
      </c>
      <c r="U65" s="96">
        <f t="shared" si="5"/>
        <v>133480074141</v>
      </c>
      <c r="V65" s="12">
        <f t="shared" si="5"/>
        <v>133480074141</v>
      </c>
      <c r="W65" s="97">
        <f t="shared" si="5"/>
        <v>8313000000</v>
      </c>
      <c r="X65" s="97">
        <f t="shared" si="5"/>
        <v>8313000000</v>
      </c>
      <c r="Y65" s="13">
        <f t="shared" si="5"/>
        <v>8313000000</v>
      </c>
      <c r="Z65" s="97">
        <f t="shared" si="5"/>
        <v>7190000000</v>
      </c>
      <c r="AA65" s="97">
        <f t="shared" si="5"/>
        <v>7190000000</v>
      </c>
      <c r="AB65" s="13">
        <f t="shared" si="5"/>
        <v>7190000000</v>
      </c>
      <c r="AC65" s="97">
        <f t="shared" si="5"/>
        <v>0</v>
      </c>
      <c r="AD65" s="99">
        <f t="shared" si="5"/>
        <v>0</v>
      </c>
      <c r="AE65" s="14">
        <f t="shared" si="5"/>
        <v>0</v>
      </c>
    </row>
  </sheetData>
  <mergeCells count="167">
    <mergeCell ref="AE13:AE21"/>
    <mergeCell ref="AB13:AB21"/>
    <mergeCell ref="Y13:Y21"/>
    <mergeCell ref="V13:V21"/>
    <mergeCell ref="AE10:AE12"/>
    <mergeCell ref="AB10:AB12"/>
    <mergeCell ref="Q58:Q60"/>
    <mergeCell ref="I18:I19"/>
    <mergeCell ref="Q36:Q48"/>
    <mergeCell ref="P18:P19"/>
    <mergeCell ref="Q51:Q52"/>
    <mergeCell ref="U13:U17"/>
    <mergeCell ref="U18:U19"/>
    <mergeCell ref="R13:R17"/>
    <mergeCell ref="S13:S21"/>
    <mergeCell ref="S10:S12"/>
    <mergeCell ref="R10:R12"/>
    <mergeCell ref="R22:R23"/>
    <mergeCell ref="AE22:AE62"/>
    <mergeCell ref="AD30:AD57"/>
    <mergeCell ref="AD58:AD62"/>
    <mergeCell ref="U30:U57"/>
    <mergeCell ref="U58:U62"/>
    <mergeCell ref="X58:X62"/>
    <mergeCell ref="E18:E19"/>
    <mergeCell ref="F18:F19"/>
    <mergeCell ref="J18:J19"/>
    <mergeCell ref="D22:D23"/>
    <mergeCell ref="C22:C23"/>
    <mergeCell ref="Y10:Y12"/>
    <mergeCell ref="V10:V12"/>
    <mergeCell ref="B10:B12"/>
    <mergeCell ref="C10:C12"/>
    <mergeCell ref="D10:D12"/>
    <mergeCell ref="E10:E12"/>
    <mergeCell ref="F11:F12"/>
    <mergeCell ref="G11:G12"/>
    <mergeCell ref="H11:H12"/>
    <mergeCell ref="U10:U12"/>
    <mergeCell ref="E22:E23"/>
    <mergeCell ref="F22:F23"/>
    <mergeCell ref="G22:G23"/>
    <mergeCell ref="H22:H23"/>
    <mergeCell ref="Y22:Y62"/>
    <mergeCell ref="V22:V62"/>
    <mergeCell ref="U22:U23"/>
    <mergeCell ref="U24:U29"/>
    <mergeCell ref="P63:P64"/>
    <mergeCell ref="N63:N64"/>
    <mergeCell ref="O63:O64"/>
    <mergeCell ref="Z63:Z64"/>
    <mergeCell ref="AC63:AC64"/>
    <mergeCell ref="W63:W64"/>
    <mergeCell ref="T63:T64"/>
    <mergeCell ref="Q63:Q64"/>
    <mergeCell ref="R18:R19"/>
    <mergeCell ref="Q18:Q19"/>
    <mergeCell ref="S22:S62"/>
    <mergeCell ref="R24:R29"/>
    <mergeCell ref="Q22:Q23"/>
    <mergeCell ref="AB63:AB64"/>
    <mergeCell ref="Y63:Y64"/>
    <mergeCell ref="V63:V64"/>
    <mergeCell ref="R63:R64"/>
    <mergeCell ref="S63:S64"/>
    <mergeCell ref="R58:R62"/>
    <mergeCell ref="Q49:Q50"/>
    <mergeCell ref="Q53:Q57"/>
    <mergeCell ref="R30:R57"/>
    <mergeCell ref="X63:X64"/>
    <mergeCell ref="AB22:AB62"/>
    <mergeCell ref="I63:I64"/>
    <mergeCell ref="J63:J64"/>
    <mergeCell ref="K63:K64"/>
    <mergeCell ref="L63:L64"/>
    <mergeCell ref="M63:M64"/>
    <mergeCell ref="C63:C64"/>
    <mergeCell ref="B63:B64"/>
    <mergeCell ref="F63:F64"/>
    <mergeCell ref="E63:E64"/>
    <mergeCell ref="D63:D64"/>
    <mergeCell ref="H49:H50"/>
    <mergeCell ref="D36:D48"/>
    <mergeCell ref="E36:E48"/>
    <mergeCell ref="F36:F48"/>
    <mergeCell ref="H32:H35"/>
    <mergeCell ref="D58:D60"/>
    <mergeCell ref="E58:E60"/>
    <mergeCell ref="D25:D29"/>
    <mergeCell ref="H51:H52"/>
    <mergeCell ref="G51:G52"/>
    <mergeCell ref="H36:H48"/>
    <mergeCell ref="E51:E52"/>
    <mergeCell ref="H53:H57"/>
    <mergeCell ref="F51:F52"/>
    <mergeCell ref="C58:C62"/>
    <mergeCell ref="B22:B62"/>
    <mergeCell ref="D61:D62"/>
    <mergeCell ref="E61:E62"/>
    <mergeCell ref="F61:F62"/>
    <mergeCell ref="G61:G62"/>
    <mergeCell ref="H61:H62"/>
    <mergeCell ref="Q61:Q62"/>
    <mergeCell ref="D51:D52"/>
    <mergeCell ref="C30:C57"/>
    <mergeCell ref="D53:D57"/>
    <mergeCell ref="E53:E57"/>
    <mergeCell ref="F53:F57"/>
    <mergeCell ref="G53:G57"/>
    <mergeCell ref="D49:D50"/>
    <mergeCell ref="E49:E50"/>
    <mergeCell ref="F49:F50"/>
    <mergeCell ref="G49:G50"/>
    <mergeCell ref="G36:G48"/>
    <mergeCell ref="Q25:Q29"/>
    <mergeCell ref="D30:D31"/>
    <mergeCell ref="E30:E31"/>
    <mergeCell ref="F32:F35"/>
    <mergeCell ref="G32:G35"/>
    <mergeCell ref="AE63:AE64"/>
    <mergeCell ref="B2:J2"/>
    <mergeCell ref="B1:J1"/>
    <mergeCell ref="AA63:AA64"/>
    <mergeCell ref="AD10:AD12"/>
    <mergeCell ref="AD13:AD17"/>
    <mergeCell ref="AD18:AD19"/>
    <mergeCell ref="AD22:AD23"/>
    <mergeCell ref="AD24:AD29"/>
    <mergeCell ref="AD63:AD64"/>
    <mergeCell ref="AA10:AA12"/>
    <mergeCell ref="AA13:AA17"/>
    <mergeCell ref="AA18:AA19"/>
    <mergeCell ref="AA22:AA23"/>
    <mergeCell ref="AA24:AA29"/>
    <mergeCell ref="AA30:AA57"/>
    <mergeCell ref="AA58:AA62"/>
    <mergeCell ref="U63:U64"/>
    <mergeCell ref="X10:X12"/>
    <mergeCell ref="X13:X17"/>
    <mergeCell ref="X18:X19"/>
    <mergeCell ref="X22:X23"/>
    <mergeCell ref="X24:X29"/>
    <mergeCell ref="X30:X57"/>
    <mergeCell ref="Q32:Q35"/>
    <mergeCell ref="C7:J7"/>
    <mergeCell ref="B3:J3"/>
    <mergeCell ref="K18:K19"/>
    <mergeCell ref="L18:L19"/>
    <mergeCell ref="M18:M19"/>
    <mergeCell ref="N18:N19"/>
    <mergeCell ref="F30:F31"/>
    <mergeCell ref="G30:G31"/>
    <mergeCell ref="H30:H31"/>
    <mergeCell ref="Q30:Q31"/>
    <mergeCell ref="D32:D35"/>
    <mergeCell ref="E32:E35"/>
    <mergeCell ref="O18:O19"/>
    <mergeCell ref="C18:C19"/>
    <mergeCell ref="D18:D19"/>
    <mergeCell ref="B13:B21"/>
    <mergeCell ref="C13:C17"/>
    <mergeCell ref="C24:C29"/>
    <mergeCell ref="E25:E29"/>
    <mergeCell ref="F25:F29"/>
    <mergeCell ref="G25:G29"/>
    <mergeCell ref="H25:H29"/>
    <mergeCell ref="C6:J6"/>
  </mergeCells>
  <pageMargins left="1.3779527559055118" right="0" top="0.74803149606299213" bottom="0.74803149606299213" header="0.31496062992125984" footer="0.31496062992125984"/>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sheetPr>
  <dimension ref="B1:AE39"/>
  <sheetViews>
    <sheetView showGridLines="0" topLeftCell="I1" zoomScale="55" zoomScaleNormal="55" workbookViewId="0">
      <selection activeCell="P22" sqref="P22"/>
    </sheetView>
  </sheetViews>
  <sheetFormatPr baseColWidth="10" defaultColWidth="11.42578125" defaultRowHeight="15.75" x14ac:dyDescent="0.25"/>
  <cols>
    <col min="1" max="1" width="11.42578125" style="5"/>
    <col min="2" max="2" width="34.7109375" style="5" customWidth="1"/>
    <col min="3" max="3" width="48.5703125" style="5" customWidth="1"/>
    <col min="4" max="4" width="18.28515625" style="5" customWidth="1"/>
    <col min="5" max="5" width="50" style="5" customWidth="1"/>
    <col min="6" max="6" width="50.140625" style="5" customWidth="1"/>
    <col min="7" max="7" width="24.140625" style="129" customWidth="1"/>
    <col min="8" max="8" width="35.28515625" style="5" customWidth="1"/>
    <col min="9" max="9" width="5.28515625" style="129" customWidth="1"/>
    <col min="10" max="15" width="5.85546875" style="129" customWidth="1"/>
    <col min="16" max="16" width="24.140625" style="118" customWidth="1"/>
    <col min="17" max="17" width="28.7109375" style="5" customWidth="1"/>
    <col min="18" max="18" width="25.28515625" style="5" bestFit="1" customWidth="1"/>
    <col min="19" max="19" width="25.85546875" style="5" customWidth="1"/>
    <col min="20" max="20" width="16.5703125" style="5" bestFit="1" customWidth="1"/>
    <col min="21" max="21" width="26.7109375" style="5" customWidth="1"/>
    <col min="22" max="22" width="20.42578125" style="5" bestFit="1" customWidth="1"/>
    <col min="23" max="23" width="16.7109375" style="5" bestFit="1" customWidth="1"/>
    <col min="24" max="24" width="25" style="5" customWidth="1"/>
    <col min="25" max="25" width="19.42578125" style="5" bestFit="1" customWidth="1"/>
    <col min="26" max="26" width="18.28515625" style="5" bestFit="1" customWidth="1"/>
    <col min="27" max="27" width="24.7109375" style="5" customWidth="1"/>
    <col min="28" max="28" width="23" style="5" bestFit="1" customWidth="1"/>
    <col min="29" max="29" width="13.42578125" style="5" bestFit="1" customWidth="1"/>
    <col min="30" max="30" width="25.5703125" style="5" customWidth="1"/>
    <col min="31" max="31" width="19.85546875" style="5" bestFit="1"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63</v>
      </c>
      <c r="D5" s="450"/>
      <c r="E5" s="450"/>
      <c r="F5" s="450"/>
      <c r="G5" s="450"/>
      <c r="H5" s="450"/>
      <c r="I5" s="450"/>
      <c r="J5" s="450"/>
    </row>
    <row r="6" spans="2:31" ht="18" customHeight="1" x14ac:dyDescent="0.25">
      <c r="B6" s="277" t="s">
        <v>196</v>
      </c>
      <c r="C6" s="355" t="s">
        <v>197</v>
      </c>
      <c r="D6" s="355"/>
      <c r="E6" s="355"/>
      <c r="F6" s="355"/>
      <c r="G6" s="355"/>
      <c r="H6" s="355"/>
      <c r="I6" s="355"/>
      <c r="J6" s="355"/>
    </row>
    <row r="7" spans="2:31" x14ac:dyDescent="0.25">
      <c r="B7" s="277"/>
      <c r="C7" s="277"/>
      <c r="D7" s="34"/>
    </row>
    <row r="8" spans="2:31" ht="16.5" thickBot="1" x14ac:dyDescent="0.3">
      <c r="D8" s="15"/>
      <c r="E8" s="15"/>
      <c r="F8" s="15"/>
      <c r="G8" s="134"/>
      <c r="H8" s="15"/>
    </row>
    <row r="9" spans="2:31" ht="65.25" customHeight="1" thickBot="1" x14ac:dyDescent="0.3">
      <c r="B9" s="197" t="s">
        <v>66</v>
      </c>
      <c r="C9" s="30" t="s">
        <v>67</v>
      </c>
      <c r="D9" s="31" t="s">
        <v>68</v>
      </c>
      <c r="E9" s="31" t="s">
        <v>69</v>
      </c>
      <c r="F9" s="89" t="s">
        <v>70</v>
      </c>
      <c r="G9" s="89" t="s">
        <v>71</v>
      </c>
      <c r="H9" s="89" t="s">
        <v>72</v>
      </c>
      <c r="I9" s="89" t="s">
        <v>73</v>
      </c>
      <c r="J9" s="89" t="s">
        <v>74</v>
      </c>
      <c r="K9" s="89" t="s">
        <v>75</v>
      </c>
      <c r="L9" s="89" t="s">
        <v>76</v>
      </c>
      <c r="M9" s="89" t="s">
        <v>77</v>
      </c>
      <c r="N9" s="89" t="s">
        <v>78</v>
      </c>
      <c r="O9" s="89" t="s">
        <v>79</v>
      </c>
      <c r="P9" s="116" t="s">
        <v>80</v>
      </c>
      <c r="Q9" s="89" t="s">
        <v>81</v>
      </c>
      <c r="R9" s="32" t="s">
        <v>82</v>
      </c>
      <c r="S9" s="32" t="s">
        <v>83</v>
      </c>
      <c r="T9" s="95" t="s">
        <v>12</v>
      </c>
      <c r="U9" s="19" t="s">
        <v>84</v>
      </c>
      <c r="V9" s="19" t="s">
        <v>85</v>
      </c>
      <c r="W9" s="94" t="s">
        <v>13</v>
      </c>
      <c r="X9" s="20" t="s">
        <v>86</v>
      </c>
      <c r="Y9" s="20" t="s">
        <v>87</v>
      </c>
      <c r="Z9" s="94" t="s">
        <v>88</v>
      </c>
      <c r="AA9" s="20" t="s">
        <v>89</v>
      </c>
      <c r="AB9" s="20" t="s">
        <v>90</v>
      </c>
      <c r="AC9" s="94" t="s">
        <v>91</v>
      </c>
      <c r="AD9" s="161" t="s">
        <v>92</v>
      </c>
      <c r="AE9" s="21" t="s">
        <v>93</v>
      </c>
    </row>
    <row r="10" spans="2:31" ht="78.75" customHeight="1" x14ac:dyDescent="0.25">
      <c r="B10" s="424" t="s">
        <v>198</v>
      </c>
      <c r="C10" s="449" t="s">
        <v>199</v>
      </c>
      <c r="D10" s="286">
        <v>2012170010109</v>
      </c>
      <c r="E10" s="203" t="s">
        <v>200</v>
      </c>
      <c r="F10" s="203" t="s">
        <v>201</v>
      </c>
      <c r="G10" s="130" t="s">
        <v>202</v>
      </c>
      <c r="H10" s="203" t="s">
        <v>203</v>
      </c>
      <c r="I10" s="130">
        <v>29</v>
      </c>
      <c r="J10" s="130">
        <v>3</v>
      </c>
      <c r="K10" s="130">
        <v>11</v>
      </c>
      <c r="L10" s="130">
        <v>12</v>
      </c>
      <c r="M10" s="130">
        <v>11</v>
      </c>
      <c r="N10" s="130">
        <v>9</v>
      </c>
      <c r="O10" s="130">
        <v>4</v>
      </c>
      <c r="P10" s="107">
        <v>15000000</v>
      </c>
      <c r="Q10" s="240">
        <f>P10</f>
        <v>15000000</v>
      </c>
      <c r="R10" s="407">
        <f>SUM(Q10:Q15)</f>
        <v>671460428</v>
      </c>
      <c r="S10" s="391">
        <f>V10+Y10+AB10+AE10</f>
        <v>3001460428</v>
      </c>
      <c r="T10" s="29">
        <f>IF(K10=33,P10,IF(K10=83,P10,0))</f>
        <v>0</v>
      </c>
      <c r="U10" s="407">
        <f>SUM(T10:T15)</f>
        <v>286460428</v>
      </c>
      <c r="V10" s="391">
        <f>SUM(T10:T25)</f>
        <v>581460428</v>
      </c>
      <c r="W10" s="29">
        <f>IF(K10=22,P10,IF(K10=82,P10,0))</f>
        <v>0</v>
      </c>
      <c r="X10" s="407">
        <f>SUM(W10:W15)</f>
        <v>0</v>
      </c>
      <c r="Y10" s="391">
        <f>SUM(W10:W25)</f>
        <v>0</v>
      </c>
      <c r="Z10" s="29">
        <f>IF(K10=11,P10,IF(K10=81,P10,0))</f>
        <v>15000000</v>
      </c>
      <c r="AA10" s="407">
        <f>SUM(Z10:Z15)</f>
        <v>385000000</v>
      </c>
      <c r="AB10" s="391">
        <f>SUM(Z10:Z25)</f>
        <v>2420000000</v>
      </c>
      <c r="AC10" s="29">
        <f>IF(K10=55,P10,IF(K10=85,P10,0))</f>
        <v>0</v>
      </c>
      <c r="AD10" s="407">
        <f>SUM(AC10:AC15)</f>
        <v>0</v>
      </c>
      <c r="AE10" s="403">
        <f>SUM(AC10:AC25)</f>
        <v>0</v>
      </c>
    </row>
    <row r="11" spans="2:31" ht="72" customHeight="1" x14ac:dyDescent="0.25">
      <c r="B11" s="425"/>
      <c r="C11" s="427"/>
      <c r="D11" s="429">
        <v>2012170010112</v>
      </c>
      <c r="E11" s="358" t="s">
        <v>204</v>
      </c>
      <c r="F11" s="204" t="s">
        <v>205</v>
      </c>
      <c r="G11" s="359" t="s">
        <v>206</v>
      </c>
      <c r="H11" s="358" t="s">
        <v>207</v>
      </c>
      <c r="I11" s="227">
        <v>29</v>
      </c>
      <c r="J11" s="227">
        <v>3</v>
      </c>
      <c r="K11" s="227">
        <v>33</v>
      </c>
      <c r="L11" s="227">
        <v>12</v>
      </c>
      <c r="M11" s="227">
        <v>11</v>
      </c>
      <c r="N11" s="227">
        <v>112</v>
      </c>
      <c r="O11" s="227">
        <v>4</v>
      </c>
      <c r="P11" s="252">
        <v>12460428</v>
      </c>
      <c r="Q11" s="434">
        <f>SUM(P11:P14)</f>
        <v>406460428</v>
      </c>
      <c r="R11" s="408"/>
      <c r="S11" s="392"/>
      <c r="T11" s="268">
        <f t="shared" ref="T11:T38" si="0">IF(K11=33,P11,IF(K11=83,P11,0))</f>
        <v>12460428</v>
      </c>
      <c r="U11" s="408"/>
      <c r="V11" s="392"/>
      <c r="W11" s="268">
        <f t="shared" ref="W11:W38" si="1">IF(K11=22,P11,IF(K11=82,P11,0))</f>
        <v>0</v>
      </c>
      <c r="X11" s="408"/>
      <c r="Y11" s="392"/>
      <c r="Z11" s="268">
        <f t="shared" ref="Z11:Z38" si="2">IF(K11=11,P11,IF(K11=81,P11,0))</f>
        <v>0</v>
      </c>
      <c r="AA11" s="408"/>
      <c r="AB11" s="392"/>
      <c r="AC11" s="268">
        <f t="shared" ref="AC11:AC38" si="3">IF(K11=55,P11,IF(K11=85,P11,0))</f>
        <v>0</v>
      </c>
      <c r="AD11" s="408"/>
      <c r="AE11" s="370"/>
    </row>
    <row r="12" spans="2:31" ht="65.25" customHeight="1" x14ac:dyDescent="0.25">
      <c r="B12" s="425"/>
      <c r="C12" s="427"/>
      <c r="D12" s="429"/>
      <c r="E12" s="358"/>
      <c r="F12" s="204" t="s">
        <v>208</v>
      </c>
      <c r="G12" s="359"/>
      <c r="H12" s="358"/>
      <c r="I12" s="227">
        <v>29</v>
      </c>
      <c r="J12" s="227">
        <v>3</v>
      </c>
      <c r="K12" s="227">
        <v>11</v>
      </c>
      <c r="L12" s="227">
        <v>12</v>
      </c>
      <c r="M12" s="227">
        <v>11</v>
      </c>
      <c r="N12" s="227">
        <v>112</v>
      </c>
      <c r="O12" s="227">
        <v>4</v>
      </c>
      <c r="P12" s="252">
        <v>350000000</v>
      </c>
      <c r="Q12" s="434"/>
      <c r="R12" s="408"/>
      <c r="S12" s="392"/>
      <c r="T12" s="268">
        <f t="shared" si="0"/>
        <v>0</v>
      </c>
      <c r="U12" s="408"/>
      <c r="V12" s="392"/>
      <c r="W12" s="268">
        <f t="shared" si="1"/>
        <v>0</v>
      </c>
      <c r="X12" s="408"/>
      <c r="Y12" s="392"/>
      <c r="Z12" s="268">
        <f t="shared" si="2"/>
        <v>350000000</v>
      </c>
      <c r="AA12" s="408"/>
      <c r="AB12" s="392"/>
      <c r="AC12" s="268">
        <f t="shared" si="3"/>
        <v>0</v>
      </c>
      <c r="AD12" s="408"/>
      <c r="AE12" s="370"/>
    </row>
    <row r="13" spans="2:31" ht="60" customHeight="1" x14ac:dyDescent="0.25">
      <c r="B13" s="425"/>
      <c r="C13" s="427"/>
      <c r="D13" s="429"/>
      <c r="E13" s="358"/>
      <c r="F13" s="204" t="s">
        <v>209</v>
      </c>
      <c r="G13" s="359"/>
      <c r="H13" s="358"/>
      <c r="I13" s="227">
        <v>29</v>
      </c>
      <c r="J13" s="227">
        <v>3</v>
      </c>
      <c r="K13" s="227">
        <v>33</v>
      </c>
      <c r="L13" s="227">
        <v>12</v>
      </c>
      <c r="M13" s="227">
        <v>11</v>
      </c>
      <c r="N13" s="227">
        <v>112</v>
      </c>
      <c r="O13" s="227">
        <v>4</v>
      </c>
      <c r="P13" s="252">
        <v>24000000</v>
      </c>
      <c r="Q13" s="434"/>
      <c r="R13" s="408"/>
      <c r="S13" s="392"/>
      <c r="T13" s="268">
        <f t="shared" si="0"/>
        <v>24000000</v>
      </c>
      <c r="U13" s="408"/>
      <c r="V13" s="392"/>
      <c r="W13" s="268">
        <f t="shared" si="1"/>
        <v>0</v>
      </c>
      <c r="X13" s="408"/>
      <c r="Y13" s="392"/>
      <c r="Z13" s="268">
        <f t="shared" si="2"/>
        <v>0</v>
      </c>
      <c r="AA13" s="408"/>
      <c r="AB13" s="392"/>
      <c r="AC13" s="268">
        <f t="shared" si="3"/>
        <v>0</v>
      </c>
      <c r="AD13" s="408"/>
      <c r="AE13" s="370"/>
    </row>
    <row r="14" spans="2:31" ht="72" customHeight="1" x14ac:dyDescent="0.25">
      <c r="B14" s="425"/>
      <c r="C14" s="427"/>
      <c r="D14" s="429"/>
      <c r="E14" s="358"/>
      <c r="F14" s="204" t="s">
        <v>210</v>
      </c>
      <c r="G14" s="359"/>
      <c r="H14" s="358"/>
      <c r="I14" s="227">
        <v>29</v>
      </c>
      <c r="J14" s="227">
        <v>3</v>
      </c>
      <c r="K14" s="227">
        <v>11</v>
      </c>
      <c r="L14" s="227">
        <v>12</v>
      </c>
      <c r="M14" s="227">
        <v>11</v>
      </c>
      <c r="N14" s="227">
        <v>112</v>
      </c>
      <c r="O14" s="227">
        <v>4</v>
      </c>
      <c r="P14" s="252">
        <v>20000000</v>
      </c>
      <c r="Q14" s="434"/>
      <c r="R14" s="408"/>
      <c r="S14" s="392"/>
      <c r="T14" s="268">
        <f t="shared" si="0"/>
        <v>0</v>
      </c>
      <c r="U14" s="408"/>
      <c r="V14" s="392"/>
      <c r="W14" s="268">
        <f t="shared" si="1"/>
        <v>0</v>
      </c>
      <c r="X14" s="408"/>
      <c r="Y14" s="392"/>
      <c r="Z14" s="268">
        <f t="shared" si="2"/>
        <v>20000000</v>
      </c>
      <c r="AA14" s="408"/>
      <c r="AB14" s="392"/>
      <c r="AC14" s="268">
        <f t="shared" si="3"/>
        <v>0</v>
      </c>
      <c r="AD14" s="408"/>
      <c r="AE14" s="370"/>
    </row>
    <row r="15" spans="2:31" ht="201" customHeight="1" x14ac:dyDescent="0.25">
      <c r="B15" s="425"/>
      <c r="C15" s="427"/>
      <c r="D15" s="245">
        <v>2012170010113</v>
      </c>
      <c r="E15" s="204" t="s">
        <v>211</v>
      </c>
      <c r="F15" s="204" t="s">
        <v>212</v>
      </c>
      <c r="G15" s="227" t="s">
        <v>213</v>
      </c>
      <c r="H15" s="204" t="s">
        <v>214</v>
      </c>
      <c r="I15" s="227">
        <v>29</v>
      </c>
      <c r="J15" s="227">
        <v>3</v>
      </c>
      <c r="K15" s="227">
        <v>33</v>
      </c>
      <c r="L15" s="227">
        <v>12</v>
      </c>
      <c r="M15" s="227">
        <v>11</v>
      </c>
      <c r="N15" s="227">
        <v>113</v>
      </c>
      <c r="O15" s="227">
        <v>4</v>
      </c>
      <c r="P15" s="252">
        <v>250000000</v>
      </c>
      <c r="Q15" s="229">
        <f>P15</f>
        <v>250000000</v>
      </c>
      <c r="R15" s="408"/>
      <c r="S15" s="392"/>
      <c r="T15" s="268">
        <f t="shared" si="0"/>
        <v>250000000</v>
      </c>
      <c r="U15" s="408"/>
      <c r="V15" s="392"/>
      <c r="W15" s="268">
        <f t="shared" si="1"/>
        <v>0</v>
      </c>
      <c r="X15" s="408"/>
      <c r="Y15" s="392"/>
      <c r="Z15" s="268">
        <f t="shared" si="2"/>
        <v>0</v>
      </c>
      <c r="AA15" s="408"/>
      <c r="AB15" s="392"/>
      <c r="AC15" s="268">
        <f t="shared" si="3"/>
        <v>0</v>
      </c>
      <c r="AD15" s="408"/>
      <c r="AE15" s="370"/>
    </row>
    <row r="16" spans="2:31" ht="93" customHeight="1" x14ac:dyDescent="0.25">
      <c r="B16" s="425"/>
      <c r="C16" s="427" t="s">
        <v>215</v>
      </c>
      <c r="D16" s="232">
        <v>2012170010107</v>
      </c>
      <c r="E16" s="204" t="s">
        <v>216</v>
      </c>
      <c r="F16" s="204" t="s">
        <v>217</v>
      </c>
      <c r="G16" s="227" t="s">
        <v>218</v>
      </c>
      <c r="H16" s="204" t="s">
        <v>203</v>
      </c>
      <c r="I16" s="227">
        <v>29</v>
      </c>
      <c r="J16" s="227">
        <v>3</v>
      </c>
      <c r="K16" s="227">
        <v>11</v>
      </c>
      <c r="L16" s="227">
        <v>12</v>
      </c>
      <c r="M16" s="227">
        <v>12</v>
      </c>
      <c r="N16" s="227">
        <v>107</v>
      </c>
      <c r="O16" s="227">
        <v>4</v>
      </c>
      <c r="P16" s="252">
        <v>15000000</v>
      </c>
      <c r="Q16" s="229">
        <f>P16</f>
        <v>15000000</v>
      </c>
      <c r="R16" s="409">
        <f>SUM(Q16:Q18)</f>
        <v>1455000000</v>
      </c>
      <c r="S16" s="392"/>
      <c r="T16" s="268">
        <f t="shared" si="0"/>
        <v>0</v>
      </c>
      <c r="U16" s="409">
        <f>SUM(T16:T18)</f>
        <v>0</v>
      </c>
      <c r="V16" s="392"/>
      <c r="W16" s="268">
        <f t="shared" si="1"/>
        <v>0</v>
      </c>
      <c r="X16" s="409">
        <f>SUM(W16:W18)</f>
        <v>0</v>
      </c>
      <c r="Y16" s="392"/>
      <c r="Z16" s="268">
        <f t="shared" si="2"/>
        <v>15000000</v>
      </c>
      <c r="AA16" s="409">
        <f>SUM(Z16:Z18)</f>
        <v>1455000000</v>
      </c>
      <c r="AB16" s="392"/>
      <c r="AC16" s="268">
        <f t="shared" si="3"/>
        <v>0</v>
      </c>
      <c r="AD16" s="409">
        <f>SUM(AC16:AC18)</f>
        <v>0</v>
      </c>
      <c r="AE16" s="370"/>
    </row>
    <row r="17" spans="2:31" ht="55.5" customHeight="1" x14ac:dyDescent="0.25">
      <c r="B17" s="425"/>
      <c r="C17" s="427"/>
      <c r="D17" s="444">
        <v>2012170010110</v>
      </c>
      <c r="E17" s="358" t="s">
        <v>219</v>
      </c>
      <c r="F17" s="358" t="s">
        <v>220</v>
      </c>
      <c r="G17" s="227" t="s">
        <v>221</v>
      </c>
      <c r="H17" s="204" t="s">
        <v>222</v>
      </c>
      <c r="I17" s="359">
        <v>29</v>
      </c>
      <c r="J17" s="359">
        <v>3</v>
      </c>
      <c r="K17" s="359">
        <v>11</v>
      </c>
      <c r="L17" s="359">
        <v>12</v>
      </c>
      <c r="M17" s="359">
        <v>12</v>
      </c>
      <c r="N17" s="359">
        <v>110</v>
      </c>
      <c r="O17" s="359">
        <v>4</v>
      </c>
      <c r="P17" s="406">
        <v>1440000000</v>
      </c>
      <c r="Q17" s="416">
        <f>P17</f>
        <v>1440000000</v>
      </c>
      <c r="R17" s="410"/>
      <c r="S17" s="392"/>
      <c r="T17" s="436">
        <f t="shared" si="0"/>
        <v>0</v>
      </c>
      <c r="U17" s="410"/>
      <c r="V17" s="392"/>
      <c r="W17" s="436">
        <f t="shared" si="1"/>
        <v>0</v>
      </c>
      <c r="X17" s="410"/>
      <c r="Y17" s="392"/>
      <c r="Z17" s="436">
        <f t="shared" si="2"/>
        <v>1440000000</v>
      </c>
      <c r="AA17" s="410"/>
      <c r="AB17" s="392"/>
      <c r="AC17" s="436">
        <f t="shared" si="3"/>
        <v>0</v>
      </c>
      <c r="AD17" s="410"/>
      <c r="AE17" s="370"/>
    </row>
    <row r="18" spans="2:31" ht="57" customHeight="1" x14ac:dyDescent="0.25">
      <c r="B18" s="425"/>
      <c r="C18" s="427"/>
      <c r="D18" s="444"/>
      <c r="E18" s="358"/>
      <c r="F18" s="358"/>
      <c r="G18" s="227" t="s">
        <v>223</v>
      </c>
      <c r="H18" s="204" t="s">
        <v>224</v>
      </c>
      <c r="I18" s="359"/>
      <c r="J18" s="359"/>
      <c r="K18" s="359"/>
      <c r="L18" s="359"/>
      <c r="M18" s="359"/>
      <c r="N18" s="359"/>
      <c r="O18" s="359"/>
      <c r="P18" s="406"/>
      <c r="Q18" s="416"/>
      <c r="R18" s="411"/>
      <c r="S18" s="392"/>
      <c r="T18" s="437">
        <f t="shared" si="0"/>
        <v>0</v>
      </c>
      <c r="U18" s="411"/>
      <c r="V18" s="392"/>
      <c r="W18" s="437">
        <f t="shared" si="1"/>
        <v>0</v>
      </c>
      <c r="X18" s="411"/>
      <c r="Y18" s="392"/>
      <c r="Z18" s="437">
        <f t="shared" si="2"/>
        <v>0</v>
      </c>
      <c r="AA18" s="411"/>
      <c r="AB18" s="392"/>
      <c r="AC18" s="437">
        <f t="shared" si="3"/>
        <v>0</v>
      </c>
      <c r="AD18" s="411"/>
      <c r="AE18" s="370"/>
    </row>
    <row r="19" spans="2:31" ht="61.5" customHeight="1" x14ac:dyDescent="0.25">
      <c r="B19" s="425"/>
      <c r="C19" s="427" t="s">
        <v>225</v>
      </c>
      <c r="D19" s="440">
        <v>2012170010115</v>
      </c>
      <c r="E19" s="364" t="s">
        <v>226</v>
      </c>
      <c r="F19" s="204" t="s">
        <v>227</v>
      </c>
      <c r="G19" s="227" t="s">
        <v>228</v>
      </c>
      <c r="H19" s="204" t="s">
        <v>229</v>
      </c>
      <c r="I19" s="227">
        <v>29</v>
      </c>
      <c r="J19" s="227">
        <v>3</v>
      </c>
      <c r="K19" s="227">
        <v>33</v>
      </c>
      <c r="L19" s="227">
        <v>12</v>
      </c>
      <c r="M19" s="227">
        <v>13</v>
      </c>
      <c r="N19" s="227">
        <v>115</v>
      </c>
      <c r="O19" s="227">
        <v>4</v>
      </c>
      <c r="P19" s="252">
        <v>212500000</v>
      </c>
      <c r="Q19" s="442">
        <f>SUM(P19:P25)</f>
        <v>875000000</v>
      </c>
      <c r="R19" s="409">
        <f>Q19</f>
        <v>875000000</v>
      </c>
      <c r="S19" s="392"/>
      <c r="T19" s="268">
        <f t="shared" si="0"/>
        <v>212500000</v>
      </c>
      <c r="U19" s="409">
        <f>SUM(T19:T25)</f>
        <v>295000000</v>
      </c>
      <c r="V19" s="392"/>
      <c r="W19" s="268">
        <f t="shared" si="1"/>
        <v>0</v>
      </c>
      <c r="X19" s="409">
        <f>SUM(W19:W25)</f>
        <v>0</v>
      </c>
      <c r="Y19" s="392"/>
      <c r="Z19" s="268">
        <f t="shared" si="2"/>
        <v>0</v>
      </c>
      <c r="AA19" s="409">
        <f>SUM(Z19:Z25)</f>
        <v>580000000</v>
      </c>
      <c r="AB19" s="392"/>
      <c r="AC19" s="268">
        <f t="shared" si="3"/>
        <v>0</v>
      </c>
      <c r="AD19" s="409">
        <f>SUM(AC19:AC25)</f>
        <v>0</v>
      </c>
      <c r="AE19" s="370"/>
    </row>
    <row r="20" spans="2:31" ht="35.25" customHeight="1" x14ac:dyDescent="0.25">
      <c r="B20" s="425"/>
      <c r="C20" s="427"/>
      <c r="D20" s="441"/>
      <c r="E20" s="365"/>
      <c r="F20" s="364" t="s">
        <v>230</v>
      </c>
      <c r="G20" s="356" t="s">
        <v>231</v>
      </c>
      <c r="H20" s="364" t="s">
        <v>232</v>
      </c>
      <c r="I20" s="227">
        <v>29</v>
      </c>
      <c r="J20" s="227">
        <v>3</v>
      </c>
      <c r="K20" s="227">
        <v>33</v>
      </c>
      <c r="L20" s="227">
        <v>12</v>
      </c>
      <c r="M20" s="227">
        <v>13</v>
      </c>
      <c r="N20" s="227">
        <v>115</v>
      </c>
      <c r="O20" s="227">
        <v>4</v>
      </c>
      <c r="P20" s="252">
        <v>70000000</v>
      </c>
      <c r="Q20" s="443"/>
      <c r="R20" s="410"/>
      <c r="S20" s="392"/>
      <c r="T20" s="268">
        <f t="shared" si="0"/>
        <v>70000000</v>
      </c>
      <c r="U20" s="410"/>
      <c r="V20" s="392"/>
      <c r="W20" s="268">
        <f t="shared" si="1"/>
        <v>0</v>
      </c>
      <c r="X20" s="410"/>
      <c r="Y20" s="392"/>
      <c r="Z20" s="268">
        <f t="shared" si="2"/>
        <v>0</v>
      </c>
      <c r="AA20" s="410"/>
      <c r="AB20" s="392"/>
      <c r="AC20" s="268">
        <f t="shared" si="3"/>
        <v>0</v>
      </c>
      <c r="AD20" s="410"/>
      <c r="AE20" s="370"/>
    </row>
    <row r="21" spans="2:31" ht="35.25" customHeight="1" x14ac:dyDescent="0.25">
      <c r="B21" s="425"/>
      <c r="C21" s="427"/>
      <c r="D21" s="441"/>
      <c r="E21" s="365"/>
      <c r="F21" s="366"/>
      <c r="G21" s="357"/>
      <c r="H21" s="366"/>
      <c r="I21" s="227">
        <v>29</v>
      </c>
      <c r="J21" s="227">
        <v>3</v>
      </c>
      <c r="K21" s="227">
        <v>11</v>
      </c>
      <c r="L21" s="227">
        <v>12</v>
      </c>
      <c r="M21" s="227">
        <v>13</v>
      </c>
      <c r="N21" s="227">
        <v>115</v>
      </c>
      <c r="O21" s="227">
        <v>4</v>
      </c>
      <c r="P21" s="252">
        <v>50000000</v>
      </c>
      <c r="Q21" s="443"/>
      <c r="R21" s="410"/>
      <c r="S21" s="392"/>
      <c r="T21" s="268">
        <f t="shared" si="0"/>
        <v>0</v>
      </c>
      <c r="U21" s="410"/>
      <c r="V21" s="392"/>
      <c r="W21" s="268">
        <f t="shared" si="1"/>
        <v>0</v>
      </c>
      <c r="X21" s="410"/>
      <c r="Y21" s="392"/>
      <c r="Z21" s="268">
        <f t="shared" si="2"/>
        <v>50000000</v>
      </c>
      <c r="AA21" s="410"/>
      <c r="AB21" s="392"/>
      <c r="AC21" s="268">
        <f t="shared" si="3"/>
        <v>0</v>
      </c>
      <c r="AD21" s="410"/>
      <c r="AE21" s="370"/>
    </row>
    <row r="22" spans="2:31" ht="35.25" customHeight="1" x14ac:dyDescent="0.25">
      <c r="B22" s="425"/>
      <c r="C22" s="427"/>
      <c r="D22" s="441"/>
      <c r="E22" s="365"/>
      <c r="F22" s="207"/>
      <c r="G22" s="200"/>
      <c r="H22" s="207"/>
      <c r="I22" s="227">
        <v>29</v>
      </c>
      <c r="J22" s="227">
        <v>3</v>
      </c>
      <c r="K22" s="227">
        <v>11</v>
      </c>
      <c r="L22" s="227">
        <v>12</v>
      </c>
      <c r="M22" s="227">
        <v>13</v>
      </c>
      <c r="N22" s="227">
        <v>115</v>
      </c>
      <c r="O22" s="227"/>
      <c r="P22" s="186">
        <v>500000000</v>
      </c>
      <c r="Q22" s="443"/>
      <c r="R22" s="410"/>
      <c r="S22" s="392"/>
      <c r="T22" s="268">
        <f t="shared" si="0"/>
        <v>0</v>
      </c>
      <c r="U22" s="410"/>
      <c r="V22" s="392"/>
      <c r="W22" s="268">
        <f t="shared" si="1"/>
        <v>0</v>
      </c>
      <c r="X22" s="410"/>
      <c r="Y22" s="392"/>
      <c r="Z22" s="268">
        <f t="shared" si="2"/>
        <v>500000000</v>
      </c>
      <c r="AA22" s="410"/>
      <c r="AB22" s="392"/>
      <c r="AC22" s="268">
        <f t="shared" si="3"/>
        <v>0</v>
      </c>
      <c r="AD22" s="410"/>
      <c r="AE22" s="370"/>
    </row>
    <row r="23" spans="2:31" ht="102" customHeight="1" x14ac:dyDescent="0.25">
      <c r="B23" s="425"/>
      <c r="C23" s="427"/>
      <c r="D23" s="441"/>
      <c r="E23" s="365"/>
      <c r="F23" s="204" t="s">
        <v>233</v>
      </c>
      <c r="G23" s="227" t="s">
        <v>234</v>
      </c>
      <c r="H23" s="204" t="s">
        <v>235</v>
      </c>
      <c r="I23" s="227">
        <v>29</v>
      </c>
      <c r="J23" s="227">
        <v>3</v>
      </c>
      <c r="K23" s="227">
        <v>33</v>
      </c>
      <c r="L23" s="227">
        <v>12</v>
      </c>
      <c r="M23" s="227">
        <v>13</v>
      </c>
      <c r="N23" s="227">
        <v>115</v>
      </c>
      <c r="O23" s="227">
        <v>4</v>
      </c>
      <c r="P23" s="252">
        <v>6250000</v>
      </c>
      <c r="Q23" s="443"/>
      <c r="R23" s="410"/>
      <c r="S23" s="392"/>
      <c r="T23" s="268">
        <f t="shared" si="0"/>
        <v>6250000</v>
      </c>
      <c r="U23" s="410"/>
      <c r="V23" s="392"/>
      <c r="W23" s="268">
        <f t="shared" si="1"/>
        <v>0</v>
      </c>
      <c r="X23" s="410"/>
      <c r="Y23" s="392"/>
      <c r="Z23" s="268">
        <f t="shared" si="2"/>
        <v>0</v>
      </c>
      <c r="AA23" s="410"/>
      <c r="AB23" s="392"/>
      <c r="AC23" s="268">
        <f t="shared" si="3"/>
        <v>0</v>
      </c>
      <c r="AD23" s="410"/>
      <c r="AE23" s="370"/>
    </row>
    <row r="24" spans="2:31" ht="71.25" customHeight="1" x14ac:dyDescent="0.25">
      <c r="B24" s="425"/>
      <c r="C24" s="427"/>
      <c r="D24" s="441"/>
      <c r="E24" s="365"/>
      <c r="F24" s="204" t="s">
        <v>236</v>
      </c>
      <c r="G24" s="227" t="s">
        <v>237</v>
      </c>
      <c r="H24" s="204" t="s">
        <v>238</v>
      </c>
      <c r="I24" s="227">
        <v>29</v>
      </c>
      <c r="J24" s="227">
        <v>3</v>
      </c>
      <c r="K24" s="227">
        <v>33</v>
      </c>
      <c r="L24" s="227">
        <v>12</v>
      </c>
      <c r="M24" s="227">
        <v>13</v>
      </c>
      <c r="N24" s="227">
        <v>115</v>
      </c>
      <c r="O24" s="227">
        <v>4</v>
      </c>
      <c r="P24" s="252">
        <v>6250000</v>
      </c>
      <c r="Q24" s="443"/>
      <c r="R24" s="410"/>
      <c r="S24" s="392"/>
      <c r="T24" s="268">
        <f t="shared" si="0"/>
        <v>6250000</v>
      </c>
      <c r="U24" s="410"/>
      <c r="V24" s="392"/>
      <c r="W24" s="268">
        <f t="shared" si="1"/>
        <v>0</v>
      </c>
      <c r="X24" s="410"/>
      <c r="Y24" s="392"/>
      <c r="Z24" s="268">
        <f t="shared" si="2"/>
        <v>0</v>
      </c>
      <c r="AA24" s="410"/>
      <c r="AB24" s="392"/>
      <c r="AC24" s="268">
        <f t="shared" si="3"/>
        <v>0</v>
      </c>
      <c r="AD24" s="410"/>
      <c r="AE24" s="370"/>
    </row>
    <row r="25" spans="2:31" ht="73.5" customHeight="1" thickBot="1" x14ac:dyDescent="0.3">
      <c r="B25" s="439"/>
      <c r="C25" s="438"/>
      <c r="D25" s="441"/>
      <c r="E25" s="365"/>
      <c r="F25" s="206" t="s">
        <v>239</v>
      </c>
      <c r="G25" s="199" t="s">
        <v>240</v>
      </c>
      <c r="H25" s="206" t="s">
        <v>241</v>
      </c>
      <c r="I25" s="199">
        <v>29</v>
      </c>
      <c r="J25" s="199">
        <v>3</v>
      </c>
      <c r="K25" s="199">
        <v>11</v>
      </c>
      <c r="L25" s="199">
        <v>12</v>
      </c>
      <c r="M25" s="199">
        <v>13</v>
      </c>
      <c r="N25" s="199">
        <v>115</v>
      </c>
      <c r="O25" s="199">
        <v>6</v>
      </c>
      <c r="P25" s="288">
        <v>30000000</v>
      </c>
      <c r="Q25" s="443"/>
      <c r="R25" s="410"/>
      <c r="S25" s="392"/>
      <c r="T25" s="249">
        <f t="shared" si="0"/>
        <v>0</v>
      </c>
      <c r="U25" s="410"/>
      <c r="V25" s="392"/>
      <c r="W25" s="249">
        <f t="shared" si="1"/>
        <v>0</v>
      </c>
      <c r="X25" s="410"/>
      <c r="Y25" s="392"/>
      <c r="Z25" s="249">
        <f t="shared" si="2"/>
        <v>30000000</v>
      </c>
      <c r="AA25" s="410"/>
      <c r="AB25" s="392"/>
      <c r="AC25" s="249">
        <f t="shared" si="3"/>
        <v>0</v>
      </c>
      <c r="AD25" s="410"/>
      <c r="AE25" s="370"/>
    </row>
    <row r="26" spans="2:31" ht="55.5" customHeight="1" x14ac:dyDescent="0.25">
      <c r="B26" s="424" t="s">
        <v>242</v>
      </c>
      <c r="C26" s="235" t="s">
        <v>243</v>
      </c>
      <c r="D26" s="286">
        <v>2012170010111</v>
      </c>
      <c r="E26" s="203" t="s">
        <v>244</v>
      </c>
      <c r="F26" s="203" t="s">
        <v>245</v>
      </c>
      <c r="G26" s="130" t="s">
        <v>246</v>
      </c>
      <c r="H26" s="203" t="s">
        <v>247</v>
      </c>
      <c r="I26" s="130">
        <v>29</v>
      </c>
      <c r="J26" s="130">
        <v>3</v>
      </c>
      <c r="K26" s="130">
        <v>33</v>
      </c>
      <c r="L26" s="130">
        <v>12</v>
      </c>
      <c r="M26" s="130">
        <v>21</v>
      </c>
      <c r="N26" s="130">
        <v>111</v>
      </c>
      <c r="O26" s="130">
        <v>4</v>
      </c>
      <c r="P26" s="107">
        <v>25000000</v>
      </c>
      <c r="Q26" s="240">
        <f>P26</f>
        <v>25000000</v>
      </c>
      <c r="R26" s="242">
        <f>Q26</f>
        <v>25000000</v>
      </c>
      <c r="S26" s="415">
        <f>V26:V31+Y26:Y31+AB26:AB31+AE26:AE31</f>
        <v>517135000</v>
      </c>
      <c r="T26" s="29">
        <f t="shared" si="0"/>
        <v>25000000</v>
      </c>
      <c r="U26" s="242">
        <f>T26</f>
        <v>25000000</v>
      </c>
      <c r="V26" s="415">
        <f>SUM(T26:T31)</f>
        <v>25000000</v>
      </c>
      <c r="W26" s="29">
        <f t="shared" si="1"/>
        <v>0</v>
      </c>
      <c r="X26" s="242">
        <f>W26</f>
        <v>0</v>
      </c>
      <c r="Y26" s="415">
        <f>SUM(W26:W31)</f>
        <v>159135000</v>
      </c>
      <c r="Z26" s="29">
        <f t="shared" si="2"/>
        <v>0</v>
      </c>
      <c r="AA26" s="242">
        <f>Z26</f>
        <v>0</v>
      </c>
      <c r="AB26" s="415">
        <f>SUM(Z26:Z31)</f>
        <v>333000000</v>
      </c>
      <c r="AC26" s="29">
        <f t="shared" si="3"/>
        <v>0</v>
      </c>
      <c r="AD26" s="242">
        <f>AC26</f>
        <v>0</v>
      </c>
      <c r="AE26" s="412">
        <f>SUM(AC26:AC31)</f>
        <v>0</v>
      </c>
    </row>
    <row r="27" spans="2:31" ht="74.25" customHeight="1" x14ac:dyDescent="0.25">
      <c r="B27" s="425"/>
      <c r="C27" s="427" t="s">
        <v>248</v>
      </c>
      <c r="D27" s="429">
        <v>2012170010144</v>
      </c>
      <c r="E27" s="358" t="s">
        <v>249</v>
      </c>
      <c r="F27" s="204" t="s">
        <v>250</v>
      </c>
      <c r="G27" s="227" t="s">
        <v>251</v>
      </c>
      <c r="H27" s="204" t="s">
        <v>252</v>
      </c>
      <c r="I27" s="227">
        <v>29</v>
      </c>
      <c r="J27" s="227">
        <v>3</v>
      </c>
      <c r="K27" s="227">
        <v>11</v>
      </c>
      <c r="L27" s="227">
        <v>12</v>
      </c>
      <c r="M27" s="227">
        <v>21</v>
      </c>
      <c r="N27" s="227">
        <v>144</v>
      </c>
      <c r="O27" s="227">
        <v>4</v>
      </c>
      <c r="P27" s="252">
        <v>15000000</v>
      </c>
      <c r="Q27" s="416">
        <f>SUM(P27:P28)</f>
        <v>33000000</v>
      </c>
      <c r="R27" s="408">
        <f>SUM(Q27:Q31)</f>
        <v>492135000</v>
      </c>
      <c r="S27" s="416"/>
      <c r="T27" s="268">
        <f t="shared" si="0"/>
        <v>0</v>
      </c>
      <c r="U27" s="408">
        <f>SUM(T27:T31)</f>
        <v>0</v>
      </c>
      <c r="V27" s="416"/>
      <c r="W27" s="268">
        <f t="shared" si="1"/>
        <v>0</v>
      </c>
      <c r="X27" s="408">
        <f>SUM(W27:W31)</f>
        <v>159135000</v>
      </c>
      <c r="Y27" s="416"/>
      <c r="Z27" s="268">
        <f t="shared" si="2"/>
        <v>15000000</v>
      </c>
      <c r="AA27" s="408">
        <f>SUM(Z27:Z31)</f>
        <v>333000000</v>
      </c>
      <c r="AB27" s="416"/>
      <c r="AC27" s="268">
        <f t="shared" si="3"/>
        <v>0</v>
      </c>
      <c r="AD27" s="408">
        <f>SUM(AC27:AC31)</f>
        <v>0</v>
      </c>
      <c r="AE27" s="413"/>
    </row>
    <row r="28" spans="2:31" ht="74.25" customHeight="1" x14ac:dyDescent="0.25">
      <c r="B28" s="425"/>
      <c r="C28" s="427"/>
      <c r="D28" s="429"/>
      <c r="E28" s="358"/>
      <c r="F28" s="204" t="s">
        <v>253</v>
      </c>
      <c r="G28" s="227"/>
      <c r="H28" s="204"/>
      <c r="I28" s="227">
        <v>29</v>
      </c>
      <c r="J28" s="227">
        <v>3</v>
      </c>
      <c r="K28" s="227">
        <v>11</v>
      </c>
      <c r="L28" s="227">
        <v>12</v>
      </c>
      <c r="M28" s="227">
        <v>21</v>
      </c>
      <c r="N28" s="227">
        <v>144</v>
      </c>
      <c r="O28" s="227">
        <v>4</v>
      </c>
      <c r="P28" s="252">
        <v>18000000</v>
      </c>
      <c r="Q28" s="416"/>
      <c r="R28" s="408"/>
      <c r="S28" s="416"/>
      <c r="T28" s="268">
        <f t="shared" si="0"/>
        <v>0</v>
      </c>
      <c r="U28" s="408"/>
      <c r="V28" s="416"/>
      <c r="W28" s="268">
        <f t="shared" si="1"/>
        <v>0</v>
      </c>
      <c r="X28" s="408"/>
      <c r="Y28" s="416"/>
      <c r="Z28" s="268">
        <f t="shared" si="2"/>
        <v>18000000</v>
      </c>
      <c r="AA28" s="408"/>
      <c r="AB28" s="416"/>
      <c r="AC28" s="268">
        <f t="shared" si="3"/>
        <v>0</v>
      </c>
      <c r="AD28" s="408"/>
      <c r="AE28" s="413"/>
    </row>
    <row r="29" spans="2:31" ht="74.25" customHeight="1" x14ac:dyDescent="0.25">
      <c r="B29" s="425"/>
      <c r="C29" s="427"/>
      <c r="D29" s="245">
        <v>2012170010200</v>
      </c>
      <c r="E29" s="204"/>
      <c r="F29" s="204" t="s">
        <v>254</v>
      </c>
      <c r="G29" s="227"/>
      <c r="H29" s="204"/>
      <c r="I29" s="227">
        <v>29</v>
      </c>
      <c r="J29" s="227">
        <v>3</v>
      </c>
      <c r="K29" s="227">
        <v>22</v>
      </c>
      <c r="L29" s="227">
        <v>12</v>
      </c>
      <c r="M29" s="227">
        <v>22</v>
      </c>
      <c r="N29" s="227">
        <v>200</v>
      </c>
      <c r="O29" s="227">
        <v>4</v>
      </c>
      <c r="P29" s="252">
        <v>159135000</v>
      </c>
      <c r="Q29" s="229">
        <f>P29</f>
        <v>159135000</v>
      </c>
      <c r="R29" s="408"/>
      <c r="S29" s="416"/>
      <c r="T29" s="268">
        <f t="shared" si="0"/>
        <v>0</v>
      </c>
      <c r="U29" s="408"/>
      <c r="V29" s="416"/>
      <c r="W29" s="268">
        <f t="shared" si="1"/>
        <v>159135000</v>
      </c>
      <c r="X29" s="408"/>
      <c r="Y29" s="416"/>
      <c r="Z29" s="268">
        <f t="shared" si="2"/>
        <v>0</v>
      </c>
      <c r="AA29" s="408"/>
      <c r="AB29" s="416"/>
      <c r="AC29" s="268">
        <f t="shared" si="3"/>
        <v>0</v>
      </c>
      <c r="AD29" s="408"/>
      <c r="AE29" s="413"/>
    </row>
    <row r="30" spans="2:31" ht="36" customHeight="1" x14ac:dyDescent="0.25">
      <c r="B30" s="425"/>
      <c r="C30" s="427"/>
      <c r="D30" s="429">
        <v>2012170010007</v>
      </c>
      <c r="E30" s="358" t="s">
        <v>255</v>
      </c>
      <c r="F30" s="204" t="s">
        <v>256</v>
      </c>
      <c r="G30" s="227"/>
      <c r="H30" s="204"/>
      <c r="I30" s="227">
        <v>26</v>
      </c>
      <c r="J30" s="227">
        <v>3</v>
      </c>
      <c r="K30" s="227">
        <v>11</v>
      </c>
      <c r="L30" s="227">
        <v>12</v>
      </c>
      <c r="M30" s="227">
        <v>21</v>
      </c>
      <c r="N30" s="227">
        <v>7</v>
      </c>
      <c r="O30" s="227">
        <v>2</v>
      </c>
      <c r="P30" s="252">
        <v>200000000</v>
      </c>
      <c r="Q30" s="416">
        <f>SUM(P30:P31)</f>
        <v>300000000</v>
      </c>
      <c r="R30" s="408"/>
      <c r="S30" s="416"/>
      <c r="T30" s="268">
        <f t="shared" si="0"/>
        <v>0</v>
      </c>
      <c r="U30" s="408"/>
      <c r="V30" s="416"/>
      <c r="W30" s="268">
        <f t="shared" si="1"/>
        <v>0</v>
      </c>
      <c r="X30" s="408"/>
      <c r="Y30" s="416"/>
      <c r="Z30" s="268">
        <f t="shared" si="2"/>
        <v>200000000</v>
      </c>
      <c r="AA30" s="408"/>
      <c r="AB30" s="416"/>
      <c r="AC30" s="268">
        <f t="shared" si="3"/>
        <v>0</v>
      </c>
      <c r="AD30" s="408"/>
      <c r="AE30" s="413"/>
    </row>
    <row r="31" spans="2:31" ht="36" customHeight="1" thickBot="1" x14ac:dyDescent="0.3">
      <c r="B31" s="426"/>
      <c r="C31" s="428"/>
      <c r="D31" s="430"/>
      <c r="E31" s="431"/>
      <c r="F31" s="234" t="s">
        <v>257</v>
      </c>
      <c r="G31" s="246"/>
      <c r="H31" s="234"/>
      <c r="I31" s="246">
        <v>26</v>
      </c>
      <c r="J31" s="246">
        <v>3</v>
      </c>
      <c r="K31" s="246">
        <v>11</v>
      </c>
      <c r="L31" s="246">
        <v>12</v>
      </c>
      <c r="M31" s="246">
        <v>21</v>
      </c>
      <c r="N31" s="246">
        <v>7</v>
      </c>
      <c r="O31" s="246">
        <v>2</v>
      </c>
      <c r="P31" s="108">
        <v>100000000</v>
      </c>
      <c r="Q31" s="417"/>
      <c r="R31" s="418"/>
      <c r="S31" s="417"/>
      <c r="T31" s="28">
        <f t="shared" si="0"/>
        <v>0</v>
      </c>
      <c r="U31" s="418"/>
      <c r="V31" s="417"/>
      <c r="W31" s="28">
        <f t="shared" si="1"/>
        <v>0</v>
      </c>
      <c r="X31" s="418"/>
      <c r="Y31" s="417"/>
      <c r="Z31" s="28">
        <f t="shared" si="2"/>
        <v>100000000</v>
      </c>
      <c r="AA31" s="418"/>
      <c r="AB31" s="417"/>
      <c r="AC31" s="28">
        <f t="shared" si="3"/>
        <v>0</v>
      </c>
      <c r="AD31" s="418"/>
      <c r="AE31" s="414"/>
    </row>
    <row r="32" spans="2:31" ht="39" customHeight="1" x14ac:dyDescent="0.25">
      <c r="B32" s="445" t="s">
        <v>258</v>
      </c>
      <c r="C32" s="447" t="s">
        <v>259</v>
      </c>
      <c r="D32" s="453">
        <v>2012170010143</v>
      </c>
      <c r="E32" s="366" t="s">
        <v>260</v>
      </c>
      <c r="F32" s="207" t="s">
        <v>261</v>
      </c>
      <c r="G32" s="357" t="s">
        <v>262</v>
      </c>
      <c r="H32" s="366" t="s">
        <v>263</v>
      </c>
      <c r="I32" s="200">
        <v>20</v>
      </c>
      <c r="J32" s="200">
        <v>3</v>
      </c>
      <c r="K32" s="200">
        <v>11</v>
      </c>
      <c r="L32" s="200">
        <v>12</v>
      </c>
      <c r="M32" s="200">
        <v>31</v>
      </c>
      <c r="N32" s="200">
        <v>143</v>
      </c>
      <c r="O32" s="200">
        <v>4</v>
      </c>
      <c r="P32" s="258">
        <v>250000000</v>
      </c>
      <c r="Q32" s="433">
        <f>SUM(P32:P36)</f>
        <v>300000000</v>
      </c>
      <c r="R32" s="411">
        <f>Q32</f>
        <v>300000000</v>
      </c>
      <c r="S32" s="420">
        <f>V32+Y32+AB32+AE32</f>
        <v>300000000</v>
      </c>
      <c r="T32" s="250">
        <f t="shared" si="0"/>
        <v>0</v>
      </c>
      <c r="U32" s="411">
        <f>SUM(T32:T36)</f>
        <v>0</v>
      </c>
      <c r="V32" s="420">
        <f>SUM(T32:T36)</f>
        <v>0</v>
      </c>
      <c r="W32" s="250">
        <f t="shared" si="1"/>
        <v>0</v>
      </c>
      <c r="X32" s="411">
        <f>SUM(W32:W36)</f>
        <v>0</v>
      </c>
      <c r="Y32" s="420">
        <f>SUM(W32:W36)</f>
        <v>0</v>
      </c>
      <c r="Z32" s="250">
        <f t="shared" si="2"/>
        <v>250000000</v>
      </c>
      <c r="AA32" s="411">
        <f>SUM(Z32:Z36)</f>
        <v>300000000</v>
      </c>
      <c r="AB32" s="420">
        <f>SUM(Z32:Z36)</f>
        <v>300000000</v>
      </c>
      <c r="AC32" s="250">
        <f t="shared" si="3"/>
        <v>0</v>
      </c>
      <c r="AD32" s="411">
        <f>SUM(AC32:AC36)</f>
        <v>0</v>
      </c>
      <c r="AE32" s="423">
        <f>SUM(AC32:AC36)</f>
        <v>0</v>
      </c>
    </row>
    <row r="33" spans="2:31" ht="39" customHeight="1" x14ac:dyDescent="0.25">
      <c r="B33" s="425"/>
      <c r="C33" s="427"/>
      <c r="D33" s="444"/>
      <c r="E33" s="358"/>
      <c r="F33" s="204" t="s">
        <v>264</v>
      </c>
      <c r="G33" s="359"/>
      <c r="H33" s="358"/>
      <c r="I33" s="227">
        <v>20</v>
      </c>
      <c r="J33" s="227">
        <v>3</v>
      </c>
      <c r="K33" s="227">
        <v>11</v>
      </c>
      <c r="L33" s="227">
        <v>12</v>
      </c>
      <c r="M33" s="227">
        <v>31</v>
      </c>
      <c r="N33" s="227">
        <v>143</v>
      </c>
      <c r="O33" s="227">
        <v>4</v>
      </c>
      <c r="P33" s="252">
        <v>30000000</v>
      </c>
      <c r="Q33" s="434"/>
      <c r="R33" s="408"/>
      <c r="S33" s="416"/>
      <c r="T33" s="268">
        <f t="shared" si="0"/>
        <v>0</v>
      </c>
      <c r="U33" s="408"/>
      <c r="V33" s="416"/>
      <c r="W33" s="268">
        <f t="shared" si="1"/>
        <v>0</v>
      </c>
      <c r="X33" s="408"/>
      <c r="Y33" s="416"/>
      <c r="Z33" s="268">
        <f t="shared" si="2"/>
        <v>30000000</v>
      </c>
      <c r="AA33" s="408"/>
      <c r="AB33" s="416"/>
      <c r="AC33" s="268">
        <f t="shared" si="3"/>
        <v>0</v>
      </c>
      <c r="AD33" s="408"/>
      <c r="AE33" s="413"/>
    </row>
    <row r="34" spans="2:31" ht="39" customHeight="1" x14ac:dyDescent="0.25">
      <c r="B34" s="425"/>
      <c r="C34" s="427"/>
      <c r="D34" s="444"/>
      <c r="E34" s="358"/>
      <c r="F34" s="299" t="s">
        <v>265</v>
      </c>
      <c r="G34" s="359"/>
      <c r="H34" s="358"/>
      <c r="I34" s="227">
        <v>20</v>
      </c>
      <c r="J34" s="227">
        <v>3</v>
      </c>
      <c r="K34" s="227">
        <v>11</v>
      </c>
      <c r="L34" s="227">
        <v>12</v>
      </c>
      <c r="M34" s="227">
        <v>31</v>
      </c>
      <c r="N34" s="227">
        <v>143</v>
      </c>
      <c r="O34" s="227">
        <v>4</v>
      </c>
      <c r="P34" s="252">
        <v>6000000</v>
      </c>
      <c r="Q34" s="434"/>
      <c r="R34" s="408"/>
      <c r="S34" s="416"/>
      <c r="T34" s="268">
        <f t="shared" si="0"/>
        <v>0</v>
      </c>
      <c r="U34" s="408"/>
      <c r="V34" s="416"/>
      <c r="W34" s="268">
        <f t="shared" si="1"/>
        <v>0</v>
      </c>
      <c r="X34" s="408"/>
      <c r="Y34" s="416"/>
      <c r="Z34" s="268">
        <f t="shared" si="2"/>
        <v>6000000</v>
      </c>
      <c r="AA34" s="408"/>
      <c r="AB34" s="416"/>
      <c r="AC34" s="268">
        <f t="shared" si="3"/>
        <v>0</v>
      </c>
      <c r="AD34" s="408"/>
      <c r="AE34" s="413"/>
    </row>
    <row r="35" spans="2:31" ht="39" customHeight="1" x14ac:dyDescent="0.25">
      <c r="B35" s="425"/>
      <c r="C35" s="427"/>
      <c r="D35" s="444"/>
      <c r="E35" s="358"/>
      <c r="F35" s="299" t="s">
        <v>266</v>
      </c>
      <c r="G35" s="359"/>
      <c r="H35" s="358"/>
      <c r="I35" s="227">
        <v>20</v>
      </c>
      <c r="J35" s="227">
        <v>3</v>
      </c>
      <c r="K35" s="227">
        <v>11</v>
      </c>
      <c r="L35" s="227">
        <v>12</v>
      </c>
      <c r="M35" s="227">
        <v>31</v>
      </c>
      <c r="N35" s="227">
        <v>143</v>
      </c>
      <c r="O35" s="227">
        <v>4</v>
      </c>
      <c r="P35" s="252">
        <v>10000000</v>
      </c>
      <c r="Q35" s="434"/>
      <c r="R35" s="408"/>
      <c r="S35" s="416"/>
      <c r="T35" s="268">
        <f t="shared" si="0"/>
        <v>0</v>
      </c>
      <c r="U35" s="408"/>
      <c r="V35" s="416"/>
      <c r="W35" s="268">
        <f t="shared" si="1"/>
        <v>0</v>
      </c>
      <c r="X35" s="408"/>
      <c r="Y35" s="416"/>
      <c r="Z35" s="268">
        <f t="shared" si="2"/>
        <v>10000000</v>
      </c>
      <c r="AA35" s="408"/>
      <c r="AB35" s="416"/>
      <c r="AC35" s="268">
        <f t="shared" si="3"/>
        <v>0</v>
      </c>
      <c r="AD35" s="408"/>
      <c r="AE35" s="413"/>
    </row>
    <row r="36" spans="2:31" ht="39" customHeight="1" thickBot="1" x14ac:dyDescent="0.3">
      <c r="B36" s="426"/>
      <c r="C36" s="428"/>
      <c r="D36" s="454"/>
      <c r="E36" s="431"/>
      <c r="F36" s="300" t="s">
        <v>267</v>
      </c>
      <c r="G36" s="432"/>
      <c r="H36" s="431"/>
      <c r="I36" s="246">
        <v>20</v>
      </c>
      <c r="J36" s="246">
        <v>3</v>
      </c>
      <c r="K36" s="246">
        <v>11</v>
      </c>
      <c r="L36" s="246">
        <v>12</v>
      </c>
      <c r="M36" s="246">
        <v>31</v>
      </c>
      <c r="N36" s="246">
        <v>143</v>
      </c>
      <c r="O36" s="246">
        <v>4</v>
      </c>
      <c r="P36" s="108">
        <v>4000000</v>
      </c>
      <c r="Q36" s="435"/>
      <c r="R36" s="418"/>
      <c r="S36" s="417"/>
      <c r="T36" s="28">
        <f t="shared" si="0"/>
        <v>0</v>
      </c>
      <c r="U36" s="418"/>
      <c r="V36" s="417"/>
      <c r="W36" s="28">
        <f t="shared" si="1"/>
        <v>0</v>
      </c>
      <c r="X36" s="418"/>
      <c r="Y36" s="417"/>
      <c r="Z36" s="28">
        <f t="shared" si="2"/>
        <v>4000000</v>
      </c>
      <c r="AA36" s="418"/>
      <c r="AB36" s="417"/>
      <c r="AC36" s="28">
        <f t="shared" si="3"/>
        <v>0</v>
      </c>
      <c r="AD36" s="418"/>
      <c r="AE36" s="414"/>
    </row>
    <row r="37" spans="2:31" ht="98.25" customHeight="1" x14ac:dyDescent="0.25">
      <c r="B37" s="445" t="s">
        <v>268</v>
      </c>
      <c r="C37" s="447" t="s">
        <v>269</v>
      </c>
      <c r="D37" s="451">
        <v>2012170010114</v>
      </c>
      <c r="E37" s="365" t="s">
        <v>270</v>
      </c>
      <c r="F37" s="207" t="s">
        <v>271</v>
      </c>
      <c r="G37" s="200" t="s">
        <v>272</v>
      </c>
      <c r="H37" s="207" t="s">
        <v>273</v>
      </c>
      <c r="I37" s="200">
        <v>29</v>
      </c>
      <c r="J37" s="200">
        <v>3</v>
      </c>
      <c r="K37" s="200">
        <v>11</v>
      </c>
      <c r="L37" s="200">
        <v>12</v>
      </c>
      <c r="M37" s="200">
        <v>41</v>
      </c>
      <c r="N37" s="200">
        <v>114</v>
      </c>
      <c r="O37" s="200">
        <v>4</v>
      </c>
      <c r="P37" s="258">
        <v>264000000</v>
      </c>
      <c r="Q37" s="392">
        <f>SUM(P37:P38)</f>
        <v>300000000</v>
      </c>
      <c r="R37" s="411">
        <f>Q37</f>
        <v>300000000</v>
      </c>
      <c r="S37" s="392">
        <f>V37+Y37+AB37+AE37</f>
        <v>300000000</v>
      </c>
      <c r="T37" s="250">
        <f t="shared" si="0"/>
        <v>0</v>
      </c>
      <c r="U37" s="411">
        <f>SUM(T37:T38)</f>
        <v>0</v>
      </c>
      <c r="V37" s="392">
        <f>SUM(T37:T38)</f>
        <v>0</v>
      </c>
      <c r="W37" s="250">
        <f t="shared" si="1"/>
        <v>0</v>
      </c>
      <c r="X37" s="411">
        <f>SUM(W37:W38)</f>
        <v>0</v>
      </c>
      <c r="Y37" s="392">
        <f>SUM(W37:W38)</f>
        <v>0</v>
      </c>
      <c r="Z37" s="250">
        <f t="shared" si="2"/>
        <v>264000000</v>
      </c>
      <c r="AA37" s="411">
        <f>SUM(Z37:Z38)</f>
        <v>300000000</v>
      </c>
      <c r="AB37" s="392">
        <f>SUM(Z37:Z38)</f>
        <v>300000000</v>
      </c>
      <c r="AC37" s="250">
        <f t="shared" si="3"/>
        <v>0</v>
      </c>
      <c r="AD37" s="411">
        <f>SUM(AC37:AC38)</f>
        <v>0</v>
      </c>
      <c r="AE37" s="421">
        <f>SUM(AC37:AC38)</f>
        <v>0</v>
      </c>
    </row>
    <row r="38" spans="2:31" ht="96.75" customHeight="1" thickBot="1" x14ac:dyDescent="0.3">
      <c r="B38" s="446"/>
      <c r="C38" s="448"/>
      <c r="D38" s="452"/>
      <c r="E38" s="375"/>
      <c r="F38" s="214" t="s">
        <v>274</v>
      </c>
      <c r="G38" s="218" t="s">
        <v>275</v>
      </c>
      <c r="H38" s="214" t="s">
        <v>276</v>
      </c>
      <c r="I38" s="218">
        <v>29</v>
      </c>
      <c r="J38" s="218">
        <v>3</v>
      </c>
      <c r="K38" s="218">
        <v>11</v>
      </c>
      <c r="L38" s="218">
        <v>12</v>
      </c>
      <c r="M38" s="218">
        <v>41</v>
      </c>
      <c r="N38" s="218">
        <v>114</v>
      </c>
      <c r="O38" s="218">
        <v>4</v>
      </c>
      <c r="P38" s="225">
        <v>36000000</v>
      </c>
      <c r="Q38" s="393"/>
      <c r="R38" s="419"/>
      <c r="S38" s="393"/>
      <c r="T38" s="221">
        <f t="shared" si="0"/>
        <v>0</v>
      </c>
      <c r="U38" s="419"/>
      <c r="V38" s="393"/>
      <c r="W38" s="221">
        <f t="shared" si="1"/>
        <v>0</v>
      </c>
      <c r="X38" s="419"/>
      <c r="Y38" s="393"/>
      <c r="Z38" s="221">
        <f t="shared" si="2"/>
        <v>36000000</v>
      </c>
      <c r="AA38" s="419"/>
      <c r="AB38" s="393"/>
      <c r="AC38" s="221">
        <f t="shared" si="3"/>
        <v>0</v>
      </c>
      <c r="AD38" s="419"/>
      <c r="AE38" s="422"/>
    </row>
    <row r="39" spans="2:31" ht="39" customHeight="1" thickBot="1" x14ac:dyDescent="0.3">
      <c r="B39" s="110"/>
      <c r="C39" s="110"/>
      <c r="D39" s="110"/>
      <c r="E39" s="110"/>
      <c r="F39" s="110"/>
      <c r="G39" s="109"/>
      <c r="H39" s="110"/>
      <c r="I39" s="109"/>
      <c r="J39" s="109"/>
      <c r="K39" s="109"/>
      <c r="L39" s="109"/>
      <c r="M39" s="109"/>
      <c r="N39" s="109"/>
      <c r="O39" s="109"/>
      <c r="P39" s="132">
        <f>SUM(P10:P38)</f>
        <v>4118595428</v>
      </c>
      <c r="Q39" s="105">
        <f>SUM(Q10:Q38)</f>
        <v>4118595428</v>
      </c>
      <c r="R39" s="93">
        <f>SUM(R10:R38)</f>
        <v>4118595428</v>
      </c>
      <c r="S39" s="93">
        <f>SUM(S10:S38)</f>
        <v>4118595428</v>
      </c>
      <c r="T39" s="103">
        <f>SUM(T10:T38)</f>
        <v>606460428</v>
      </c>
      <c r="U39" s="103">
        <f t="shared" ref="U39:AE39" si="4">SUM(U10:U38)</f>
        <v>606460428</v>
      </c>
      <c r="V39" s="22">
        <f t="shared" si="4"/>
        <v>606460428</v>
      </c>
      <c r="W39" s="103">
        <f t="shared" si="4"/>
        <v>159135000</v>
      </c>
      <c r="X39" s="103">
        <f t="shared" si="4"/>
        <v>159135000</v>
      </c>
      <c r="Y39" s="22">
        <f t="shared" si="4"/>
        <v>159135000</v>
      </c>
      <c r="Z39" s="103">
        <f t="shared" si="4"/>
        <v>3353000000</v>
      </c>
      <c r="AA39" s="103">
        <f t="shared" si="4"/>
        <v>3353000000</v>
      </c>
      <c r="AB39" s="22">
        <f t="shared" si="4"/>
        <v>3353000000</v>
      </c>
      <c r="AC39" s="103">
        <f t="shared" si="4"/>
        <v>0</v>
      </c>
      <c r="AD39" s="151">
        <f t="shared" si="4"/>
        <v>0</v>
      </c>
      <c r="AE39" s="24">
        <f t="shared" si="4"/>
        <v>0</v>
      </c>
    </row>
  </sheetData>
  <mergeCells count="106">
    <mergeCell ref="B32:B36"/>
    <mergeCell ref="C32:C36"/>
    <mergeCell ref="D32:D36"/>
    <mergeCell ref="E32:E36"/>
    <mergeCell ref="H32:H36"/>
    <mergeCell ref="C37:C38"/>
    <mergeCell ref="C6:J6"/>
    <mergeCell ref="C10:C15"/>
    <mergeCell ref="S37:S38"/>
    <mergeCell ref="R37:R38"/>
    <mergeCell ref="C5:J5"/>
    <mergeCell ref="Q27:Q28"/>
    <mergeCell ref="D37:D38"/>
    <mergeCell ref="E37:E38"/>
    <mergeCell ref="Q37:Q38"/>
    <mergeCell ref="L17:L18"/>
    <mergeCell ref="M17:M18"/>
    <mergeCell ref="N17:N18"/>
    <mergeCell ref="B1:J1"/>
    <mergeCell ref="B2:J2"/>
    <mergeCell ref="B3:J3"/>
    <mergeCell ref="R10:R15"/>
    <mergeCell ref="R16:R18"/>
    <mergeCell ref="S10:S25"/>
    <mergeCell ref="R19:R25"/>
    <mergeCell ref="X10:X15"/>
    <mergeCell ref="X16:X18"/>
    <mergeCell ref="X19:X25"/>
    <mergeCell ref="C19:C25"/>
    <mergeCell ref="B10:B25"/>
    <mergeCell ref="D19:D25"/>
    <mergeCell ref="E19:E25"/>
    <mergeCell ref="Q19:Q25"/>
    <mergeCell ref="F20:F21"/>
    <mergeCell ref="Q11:Q14"/>
    <mergeCell ref="C16:C18"/>
    <mergeCell ref="I17:I18"/>
    <mergeCell ref="J17:J18"/>
    <mergeCell ref="Q17:Q18"/>
    <mergeCell ref="D11:D14"/>
    <mergeCell ref="E11:E14"/>
    <mergeCell ref="G11:G14"/>
    <mergeCell ref="H11:H14"/>
    <mergeCell ref="F17:F18"/>
    <mergeCell ref="E17:E18"/>
    <mergeCell ref="D17:D18"/>
    <mergeCell ref="G20:G21"/>
    <mergeCell ref="H20:H21"/>
    <mergeCell ref="K17:K18"/>
    <mergeCell ref="B26:B31"/>
    <mergeCell ref="C27:C31"/>
    <mergeCell ref="D30:D31"/>
    <mergeCell ref="E30:E31"/>
    <mergeCell ref="Q30:Q31"/>
    <mergeCell ref="X27:X31"/>
    <mergeCell ref="AA27:AA31"/>
    <mergeCell ref="X32:X36"/>
    <mergeCell ref="X37:X38"/>
    <mergeCell ref="S32:S36"/>
    <mergeCell ref="R32:R36"/>
    <mergeCell ref="V32:V36"/>
    <mergeCell ref="Y32:Y36"/>
    <mergeCell ref="U32:U36"/>
    <mergeCell ref="U37:U38"/>
    <mergeCell ref="E27:E28"/>
    <mergeCell ref="V37:V38"/>
    <mergeCell ref="G32:G36"/>
    <mergeCell ref="Q32:Q36"/>
    <mergeCell ref="R27:R31"/>
    <mergeCell ref="S26:S31"/>
    <mergeCell ref="Y37:Y38"/>
    <mergeCell ref="D27:D28"/>
    <mergeCell ref="B37:B38"/>
    <mergeCell ref="AA32:AA36"/>
    <mergeCell ref="AD32:AD36"/>
    <mergeCell ref="AD27:AD31"/>
    <mergeCell ref="AA37:AA38"/>
    <mergeCell ref="AD37:AD38"/>
    <mergeCell ref="AB32:AB36"/>
    <mergeCell ref="AB37:AB38"/>
    <mergeCell ref="AE37:AE38"/>
    <mergeCell ref="AE32:AE36"/>
    <mergeCell ref="O17:O18"/>
    <mergeCell ref="P17:P18"/>
    <mergeCell ref="AA10:AA15"/>
    <mergeCell ref="AA16:AA18"/>
    <mergeCell ref="AA19:AA25"/>
    <mergeCell ref="AE26:AE31"/>
    <mergeCell ref="AB26:AB31"/>
    <mergeCell ref="Y26:Y31"/>
    <mergeCell ref="V26:V31"/>
    <mergeCell ref="U27:U31"/>
    <mergeCell ref="AE10:AE25"/>
    <mergeCell ref="AB10:AB25"/>
    <mergeCell ref="Y10:Y25"/>
    <mergeCell ref="V10:V25"/>
    <mergeCell ref="T17:T18"/>
    <mergeCell ref="W17:W18"/>
    <mergeCell ref="Z17:Z18"/>
    <mergeCell ref="AC17:AC18"/>
    <mergeCell ref="U10:U15"/>
    <mergeCell ref="U16:U18"/>
    <mergeCell ref="AD10:AD15"/>
    <mergeCell ref="AD16:AD18"/>
    <mergeCell ref="AD19:AD25"/>
    <mergeCell ref="U19:U25"/>
  </mergeCells>
  <pageMargins left="1.3779527559055118" right="0.11811023622047245" top="0.74803149606299213" bottom="0.74803149606299213" header="0.31496062992125984" footer="0.31496062992125984"/>
  <pageSetup paperSize="5"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sheetPr>
  <dimension ref="B1:AE116"/>
  <sheetViews>
    <sheetView showGridLines="0" zoomScale="50" zoomScaleNormal="50" workbookViewId="0">
      <selection activeCell="R85" sqref="R85"/>
    </sheetView>
  </sheetViews>
  <sheetFormatPr baseColWidth="10" defaultColWidth="11.42578125" defaultRowHeight="15.75" x14ac:dyDescent="0.25"/>
  <cols>
    <col min="1" max="1" width="11.42578125" style="5"/>
    <col min="2" max="2" width="27.7109375" style="5" customWidth="1"/>
    <col min="3" max="3" width="40" style="5" customWidth="1"/>
    <col min="4" max="4" width="18.28515625" style="5" customWidth="1"/>
    <col min="5" max="5" width="71.85546875" style="5" customWidth="1"/>
    <col min="6" max="6" width="46.42578125" style="5" customWidth="1"/>
    <col min="7" max="7" width="17.5703125" style="129" customWidth="1"/>
    <col min="8" max="8" width="46.85546875" style="5" customWidth="1"/>
    <col min="9" max="9" width="5.28515625" style="129" customWidth="1"/>
    <col min="10" max="15" width="5.85546875" style="129" customWidth="1"/>
    <col min="16" max="16" width="26.7109375" style="115" customWidth="1"/>
    <col min="17" max="17" width="28" style="5" customWidth="1"/>
    <col min="18" max="18" width="25.28515625" style="5" bestFit="1" customWidth="1"/>
    <col min="19" max="19" width="25.42578125" style="5" customWidth="1"/>
    <col min="20" max="21" width="21.28515625" style="5" customWidth="1"/>
    <col min="22" max="22" width="24" style="5" bestFit="1" customWidth="1"/>
    <col min="23" max="24" width="20.140625" style="5" customWidth="1"/>
    <col min="25" max="25" width="23.7109375" style="5" customWidth="1"/>
    <col min="26" max="26" width="18.28515625" style="5" bestFit="1" customWidth="1"/>
    <col min="27" max="27" width="20.5703125" style="5" customWidth="1"/>
    <col min="28" max="28" width="23" style="5" bestFit="1" customWidth="1"/>
    <col min="29" max="29" width="13.42578125" style="5" bestFit="1" customWidth="1"/>
    <col min="30" max="30" width="13.42578125" style="5" customWidth="1"/>
    <col min="31" max="31" width="19.85546875" style="5" bestFit="1"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63</v>
      </c>
      <c r="D5" s="450"/>
      <c r="E5" s="450"/>
      <c r="F5" s="450"/>
      <c r="G5" s="450"/>
      <c r="H5" s="450"/>
      <c r="I5" s="450"/>
      <c r="J5" s="450"/>
    </row>
    <row r="6" spans="2:31" ht="18" customHeight="1" x14ac:dyDescent="0.25">
      <c r="B6" s="277" t="s">
        <v>277</v>
      </c>
      <c r="C6" s="355" t="s">
        <v>278</v>
      </c>
      <c r="D6" s="355"/>
      <c r="E6" s="355"/>
      <c r="F6" s="355"/>
      <c r="G6" s="355"/>
      <c r="H6" s="355"/>
      <c r="I6" s="355"/>
      <c r="J6" s="355"/>
    </row>
    <row r="7" spans="2:31" x14ac:dyDescent="0.25">
      <c r="B7" s="277"/>
      <c r="C7" s="277"/>
      <c r="D7" s="34"/>
    </row>
    <row r="8" spans="2:31" ht="16.5" thickBot="1" x14ac:dyDescent="0.3">
      <c r="D8" s="15"/>
      <c r="E8" s="15"/>
      <c r="F8" s="15"/>
      <c r="G8" s="134"/>
      <c r="H8" s="15"/>
    </row>
    <row r="9" spans="2:31" ht="55.5" customHeight="1" thickBot="1" x14ac:dyDescent="0.3">
      <c r="B9" s="197" t="s">
        <v>66</v>
      </c>
      <c r="C9" s="30" t="s">
        <v>67</v>
      </c>
      <c r="D9" s="31" t="s">
        <v>68</v>
      </c>
      <c r="E9" s="31" t="s">
        <v>69</v>
      </c>
      <c r="F9" s="89" t="s">
        <v>70</v>
      </c>
      <c r="G9" s="89" t="s">
        <v>71</v>
      </c>
      <c r="H9" s="89" t="s">
        <v>72</v>
      </c>
      <c r="I9" s="89" t="s">
        <v>73</v>
      </c>
      <c r="J9" s="89" t="s">
        <v>74</v>
      </c>
      <c r="K9" s="89" t="s">
        <v>75</v>
      </c>
      <c r="L9" s="89" t="s">
        <v>76</v>
      </c>
      <c r="M9" s="89" t="s">
        <v>77</v>
      </c>
      <c r="N9" s="89" t="s">
        <v>78</v>
      </c>
      <c r="O9" s="89" t="s">
        <v>79</v>
      </c>
      <c r="P9" s="116" t="s">
        <v>80</v>
      </c>
      <c r="Q9" s="89" t="s">
        <v>81</v>
      </c>
      <c r="R9" s="32" t="s">
        <v>82</v>
      </c>
      <c r="S9" s="32" t="s">
        <v>83</v>
      </c>
      <c r="T9" s="95" t="s">
        <v>12</v>
      </c>
      <c r="U9" s="19" t="s">
        <v>84</v>
      </c>
      <c r="V9" s="19" t="s">
        <v>85</v>
      </c>
      <c r="W9" s="94" t="s">
        <v>13</v>
      </c>
      <c r="X9" s="20" t="s">
        <v>86</v>
      </c>
      <c r="Y9" s="20" t="s">
        <v>87</v>
      </c>
      <c r="Z9" s="94" t="s">
        <v>88</v>
      </c>
      <c r="AA9" s="20" t="s">
        <v>89</v>
      </c>
      <c r="AB9" s="20" t="s">
        <v>90</v>
      </c>
      <c r="AC9" s="94" t="s">
        <v>91</v>
      </c>
      <c r="AD9" s="161" t="s">
        <v>92</v>
      </c>
      <c r="AE9" s="21" t="s">
        <v>93</v>
      </c>
    </row>
    <row r="10" spans="2:31" ht="27.75" customHeight="1" x14ac:dyDescent="0.25">
      <c r="B10" s="424" t="s">
        <v>279</v>
      </c>
      <c r="C10" s="449" t="s">
        <v>280</v>
      </c>
      <c r="D10" s="487">
        <v>2012170010058</v>
      </c>
      <c r="E10" s="489" t="s">
        <v>281</v>
      </c>
      <c r="F10" s="489" t="s">
        <v>282</v>
      </c>
      <c r="G10" s="487" t="s">
        <v>283</v>
      </c>
      <c r="H10" s="489" t="s">
        <v>284</v>
      </c>
      <c r="I10" s="255">
        <v>41</v>
      </c>
      <c r="J10" s="255">
        <v>3</v>
      </c>
      <c r="K10" s="255">
        <v>33</v>
      </c>
      <c r="L10" s="255">
        <v>13</v>
      </c>
      <c r="M10" s="255">
        <v>11</v>
      </c>
      <c r="N10" s="255">
        <v>58</v>
      </c>
      <c r="O10" s="255">
        <v>4</v>
      </c>
      <c r="P10" s="291">
        <v>20433419212.996002</v>
      </c>
      <c r="Q10" s="464">
        <f>SUM(P10:P30)</f>
        <v>72491804502.015991</v>
      </c>
      <c r="R10" s="407">
        <f>SUM(T10:T30)+SUM(W10:W30)+SUM(Z10:Z30)+SUM(AC10:AC30)</f>
        <v>72491804502.015991</v>
      </c>
      <c r="S10" s="407">
        <f>V10+Y10+AB10+AE10</f>
        <v>72725804502.015991</v>
      </c>
      <c r="T10" s="35">
        <f>IF(K10=33,P10,IF(K10=83,P10,0))</f>
        <v>20433419212.996002</v>
      </c>
      <c r="U10" s="407">
        <f>SUM(T10:T30)</f>
        <v>24298152814.996002</v>
      </c>
      <c r="V10" s="407">
        <f>SUM(T10:T31)</f>
        <v>24298152814.996002</v>
      </c>
      <c r="W10" s="35">
        <f>IF(K10=22,P10,IF(K10=82,P10,0))</f>
        <v>0</v>
      </c>
      <c r="X10" s="407">
        <f>SUM(W10:W30)</f>
        <v>48193651687.019989</v>
      </c>
      <c r="Y10" s="407">
        <f>SUM(W10:W31)</f>
        <v>48193651687.019989</v>
      </c>
      <c r="Z10" s="35">
        <f>IF(K10=11,P10,IF(K10=81,P10,0))</f>
        <v>0</v>
      </c>
      <c r="AA10" s="407">
        <f>SUM(Z10:Z30)</f>
        <v>0</v>
      </c>
      <c r="AB10" s="407">
        <f>SUM(Z10:Z31)</f>
        <v>234000000</v>
      </c>
      <c r="AC10" s="35">
        <f>IF(K10=55,P10,IF(K10=85,P10,0))</f>
        <v>0</v>
      </c>
      <c r="AD10" s="407">
        <f>SUM(AC10:AC30)</f>
        <v>0</v>
      </c>
      <c r="AE10" s="492">
        <f>SUM(AC10:AC31)</f>
        <v>0</v>
      </c>
    </row>
    <row r="11" spans="2:31" ht="27.75" customHeight="1" x14ac:dyDescent="0.25">
      <c r="B11" s="425"/>
      <c r="C11" s="427"/>
      <c r="D11" s="429"/>
      <c r="E11" s="481"/>
      <c r="F11" s="481"/>
      <c r="G11" s="429"/>
      <c r="H11" s="481"/>
      <c r="I11" s="245">
        <v>41</v>
      </c>
      <c r="J11" s="245">
        <v>3</v>
      </c>
      <c r="K11" s="245">
        <v>33</v>
      </c>
      <c r="L11" s="245">
        <v>13</v>
      </c>
      <c r="M11" s="245">
        <v>11</v>
      </c>
      <c r="N11" s="245">
        <v>58</v>
      </c>
      <c r="O11" s="245">
        <v>14</v>
      </c>
      <c r="P11" s="290">
        <v>1531596014</v>
      </c>
      <c r="Q11" s="410"/>
      <c r="R11" s="408"/>
      <c r="S11" s="408"/>
      <c r="T11" s="43">
        <f t="shared" ref="T11:T74" si="0">IF(K11=33,P11,IF(K11=83,P11,0))</f>
        <v>1531596014</v>
      </c>
      <c r="U11" s="408"/>
      <c r="V11" s="408"/>
      <c r="W11" s="43">
        <f t="shared" ref="W11:W74" si="1">IF(K11=22,P11,IF(K11=82,P11,0))</f>
        <v>0</v>
      </c>
      <c r="X11" s="408"/>
      <c r="Y11" s="408"/>
      <c r="Z11" s="43">
        <f t="shared" ref="Z11:Z74" si="2">IF(K11=11,P11,IF(K11=81,P11,0))</f>
        <v>0</v>
      </c>
      <c r="AA11" s="408"/>
      <c r="AB11" s="408"/>
      <c r="AC11" s="43">
        <f t="shared" ref="AC11:AC74" si="3">IF(K11=55,P11,IF(K11=85,P11,0))</f>
        <v>0</v>
      </c>
      <c r="AD11" s="408"/>
      <c r="AE11" s="493"/>
    </row>
    <row r="12" spans="2:31" ht="27.75" customHeight="1" x14ac:dyDescent="0.25">
      <c r="B12" s="425"/>
      <c r="C12" s="427"/>
      <c r="D12" s="429"/>
      <c r="E12" s="481"/>
      <c r="F12" s="481"/>
      <c r="G12" s="429"/>
      <c r="H12" s="481"/>
      <c r="I12" s="245">
        <v>41</v>
      </c>
      <c r="J12" s="245">
        <v>3</v>
      </c>
      <c r="K12" s="245">
        <v>22</v>
      </c>
      <c r="L12" s="245">
        <v>13</v>
      </c>
      <c r="M12" s="245">
        <v>11</v>
      </c>
      <c r="N12" s="245">
        <v>58</v>
      </c>
      <c r="O12" s="245">
        <v>94</v>
      </c>
      <c r="P12" s="290">
        <v>76517242</v>
      </c>
      <c r="Q12" s="410"/>
      <c r="R12" s="408"/>
      <c r="S12" s="408"/>
      <c r="T12" s="43">
        <f t="shared" si="0"/>
        <v>0</v>
      </c>
      <c r="U12" s="408"/>
      <c r="V12" s="408"/>
      <c r="W12" s="43">
        <f t="shared" si="1"/>
        <v>76517242</v>
      </c>
      <c r="X12" s="408"/>
      <c r="Y12" s="408"/>
      <c r="Z12" s="43">
        <f t="shared" si="2"/>
        <v>0</v>
      </c>
      <c r="AA12" s="408"/>
      <c r="AB12" s="408"/>
      <c r="AC12" s="43">
        <f t="shared" si="3"/>
        <v>0</v>
      </c>
      <c r="AD12" s="408"/>
      <c r="AE12" s="493"/>
    </row>
    <row r="13" spans="2:31" ht="27.75" customHeight="1" x14ac:dyDescent="0.25">
      <c r="B13" s="425"/>
      <c r="C13" s="427"/>
      <c r="D13" s="429"/>
      <c r="E13" s="481"/>
      <c r="F13" s="481"/>
      <c r="G13" s="429"/>
      <c r="H13" s="481"/>
      <c r="I13" s="245">
        <v>41</v>
      </c>
      <c r="J13" s="245">
        <v>3</v>
      </c>
      <c r="K13" s="245">
        <v>22</v>
      </c>
      <c r="L13" s="245">
        <v>13</v>
      </c>
      <c r="M13" s="245">
        <v>11</v>
      </c>
      <c r="N13" s="245">
        <v>58</v>
      </c>
      <c r="O13" s="245">
        <v>24</v>
      </c>
      <c r="P13" s="290">
        <v>2091126991.2</v>
      </c>
      <c r="Q13" s="410"/>
      <c r="R13" s="408"/>
      <c r="S13" s="408"/>
      <c r="T13" s="43">
        <f t="shared" si="0"/>
        <v>0</v>
      </c>
      <c r="U13" s="408"/>
      <c r="V13" s="408"/>
      <c r="W13" s="43">
        <f t="shared" si="1"/>
        <v>2091126991.2</v>
      </c>
      <c r="X13" s="408"/>
      <c r="Y13" s="408"/>
      <c r="Z13" s="43">
        <f t="shared" si="2"/>
        <v>0</v>
      </c>
      <c r="AA13" s="408"/>
      <c r="AB13" s="408"/>
      <c r="AC13" s="43">
        <f t="shared" si="3"/>
        <v>0</v>
      </c>
      <c r="AD13" s="408"/>
      <c r="AE13" s="493"/>
    </row>
    <row r="14" spans="2:31" ht="27.75" customHeight="1" x14ac:dyDescent="0.25">
      <c r="B14" s="425"/>
      <c r="C14" s="427"/>
      <c r="D14" s="429"/>
      <c r="E14" s="481"/>
      <c r="F14" s="481"/>
      <c r="G14" s="429"/>
      <c r="H14" s="481"/>
      <c r="I14" s="245">
        <v>41</v>
      </c>
      <c r="J14" s="245">
        <v>3</v>
      </c>
      <c r="K14" s="245">
        <v>22</v>
      </c>
      <c r="L14" s="245">
        <v>13</v>
      </c>
      <c r="M14" s="245">
        <v>11</v>
      </c>
      <c r="N14" s="245">
        <v>58</v>
      </c>
      <c r="O14" s="245">
        <v>4</v>
      </c>
      <c r="P14" s="290">
        <v>36350810735.854996</v>
      </c>
      <c r="Q14" s="410"/>
      <c r="R14" s="408"/>
      <c r="S14" s="408"/>
      <c r="T14" s="43">
        <f t="shared" si="0"/>
        <v>0</v>
      </c>
      <c r="U14" s="408"/>
      <c r="V14" s="408"/>
      <c r="W14" s="43">
        <f t="shared" si="1"/>
        <v>36350810735.854996</v>
      </c>
      <c r="X14" s="408"/>
      <c r="Y14" s="408"/>
      <c r="Z14" s="43">
        <f t="shared" si="2"/>
        <v>0</v>
      </c>
      <c r="AA14" s="408"/>
      <c r="AB14" s="408"/>
      <c r="AC14" s="43">
        <f t="shared" si="3"/>
        <v>0</v>
      </c>
      <c r="AD14" s="408"/>
      <c r="AE14" s="493"/>
    </row>
    <row r="15" spans="2:31" ht="27.75" customHeight="1" x14ac:dyDescent="0.25">
      <c r="B15" s="425"/>
      <c r="C15" s="427"/>
      <c r="D15" s="429"/>
      <c r="E15" s="481"/>
      <c r="F15" s="481"/>
      <c r="G15" s="429"/>
      <c r="H15" s="481"/>
      <c r="I15" s="245">
        <v>41</v>
      </c>
      <c r="J15" s="245">
        <v>3</v>
      </c>
      <c r="K15" s="245">
        <v>22</v>
      </c>
      <c r="L15" s="245">
        <v>13</v>
      </c>
      <c r="M15" s="245">
        <v>11</v>
      </c>
      <c r="N15" s="245">
        <v>58</v>
      </c>
      <c r="O15" s="245">
        <v>34</v>
      </c>
      <c r="P15" s="290">
        <v>1450302529</v>
      </c>
      <c r="Q15" s="410"/>
      <c r="R15" s="408"/>
      <c r="S15" s="408"/>
      <c r="T15" s="43">
        <f t="shared" si="0"/>
        <v>0</v>
      </c>
      <c r="U15" s="408"/>
      <c r="V15" s="408"/>
      <c r="W15" s="43">
        <f t="shared" si="1"/>
        <v>1450302529</v>
      </c>
      <c r="X15" s="408"/>
      <c r="Y15" s="408"/>
      <c r="Z15" s="43">
        <f t="shared" si="2"/>
        <v>0</v>
      </c>
      <c r="AA15" s="408"/>
      <c r="AB15" s="408"/>
      <c r="AC15" s="43">
        <f t="shared" si="3"/>
        <v>0</v>
      </c>
      <c r="AD15" s="408"/>
      <c r="AE15" s="493"/>
    </row>
    <row r="16" spans="2:31" ht="27.75" customHeight="1" x14ac:dyDescent="0.25">
      <c r="B16" s="425"/>
      <c r="C16" s="427"/>
      <c r="D16" s="429"/>
      <c r="E16" s="481"/>
      <c r="F16" s="481"/>
      <c r="G16" s="429"/>
      <c r="H16" s="481"/>
      <c r="I16" s="245">
        <v>41</v>
      </c>
      <c r="J16" s="245">
        <v>3</v>
      </c>
      <c r="K16" s="245">
        <v>22</v>
      </c>
      <c r="L16" s="245">
        <v>13</v>
      </c>
      <c r="M16" s="245">
        <v>11</v>
      </c>
      <c r="N16" s="245">
        <v>58</v>
      </c>
      <c r="O16" s="245">
        <v>64</v>
      </c>
      <c r="P16" s="290">
        <v>258208634.08999997</v>
      </c>
      <c r="Q16" s="410"/>
      <c r="R16" s="408"/>
      <c r="S16" s="408"/>
      <c r="T16" s="43">
        <f t="shared" si="0"/>
        <v>0</v>
      </c>
      <c r="U16" s="408"/>
      <c r="V16" s="408"/>
      <c r="W16" s="43">
        <f t="shared" si="1"/>
        <v>258208634.08999997</v>
      </c>
      <c r="X16" s="408"/>
      <c r="Y16" s="408"/>
      <c r="Z16" s="43">
        <f t="shared" si="2"/>
        <v>0</v>
      </c>
      <c r="AA16" s="408"/>
      <c r="AB16" s="408"/>
      <c r="AC16" s="43">
        <f t="shared" si="3"/>
        <v>0</v>
      </c>
      <c r="AD16" s="408"/>
      <c r="AE16" s="493"/>
    </row>
    <row r="17" spans="2:31" ht="27.75" customHeight="1" x14ac:dyDescent="0.25">
      <c r="B17" s="425"/>
      <c r="C17" s="427"/>
      <c r="D17" s="429"/>
      <c r="E17" s="481"/>
      <c r="F17" s="481"/>
      <c r="G17" s="429"/>
      <c r="H17" s="481"/>
      <c r="I17" s="245">
        <v>41</v>
      </c>
      <c r="J17" s="245">
        <v>3</v>
      </c>
      <c r="K17" s="245">
        <v>22</v>
      </c>
      <c r="L17" s="245">
        <v>13</v>
      </c>
      <c r="M17" s="245">
        <v>11</v>
      </c>
      <c r="N17" s="245">
        <v>58</v>
      </c>
      <c r="O17" s="245">
        <v>74</v>
      </c>
      <c r="P17" s="290">
        <v>97200797.265000001</v>
      </c>
      <c r="Q17" s="410"/>
      <c r="R17" s="408"/>
      <c r="S17" s="408"/>
      <c r="T17" s="43">
        <f t="shared" si="0"/>
        <v>0</v>
      </c>
      <c r="U17" s="408"/>
      <c r="V17" s="408"/>
      <c r="W17" s="43">
        <f t="shared" si="1"/>
        <v>97200797.265000001</v>
      </c>
      <c r="X17" s="408"/>
      <c r="Y17" s="408"/>
      <c r="Z17" s="43">
        <f t="shared" si="2"/>
        <v>0</v>
      </c>
      <c r="AA17" s="408"/>
      <c r="AB17" s="408"/>
      <c r="AC17" s="43">
        <f t="shared" si="3"/>
        <v>0</v>
      </c>
      <c r="AD17" s="408"/>
      <c r="AE17" s="493"/>
    </row>
    <row r="18" spans="2:31" ht="27.75" customHeight="1" x14ac:dyDescent="0.25">
      <c r="B18" s="425"/>
      <c r="C18" s="427"/>
      <c r="D18" s="429"/>
      <c r="E18" s="481"/>
      <c r="F18" s="481"/>
      <c r="G18" s="429"/>
      <c r="H18" s="481"/>
      <c r="I18" s="245">
        <v>41</v>
      </c>
      <c r="J18" s="245">
        <v>3</v>
      </c>
      <c r="K18" s="245">
        <v>22</v>
      </c>
      <c r="L18" s="245">
        <v>13</v>
      </c>
      <c r="M18" s="245">
        <v>11</v>
      </c>
      <c r="N18" s="245">
        <v>58</v>
      </c>
      <c r="O18" s="245">
        <v>14</v>
      </c>
      <c r="P18" s="290">
        <v>4522087316.7799997</v>
      </c>
      <c r="Q18" s="410"/>
      <c r="R18" s="408"/>
      <c r="S18" s="408"/>
      <c r="T18" s="43">
        <f t="shared" si="0"/>
        <v>0</v>
      </c>
      <c r="U18" s="408"/>
      <c r="V18" s="408"/>
      <c r="W18" s="43">
        <f t="shared" si="1"/>
        <v>4522087316.7799997</v>
      </c>
      <c r="X18" s="408"/>
      <c r="Y18" s="408"/>
      <c r="Z18" s="43">
        <f t="shared" si="2"/>
        <v>0</v>
      </c>
      <c r="AA18" s="408"/>
      <c r="AB18" s="408"/>
      <c r="AC18" s="43">
        <f t="shared" si="3"/>
        <v>0</v>
      </c>
      <c r="AD18" s="408"/>
      <c r="AE18" s="493"/>
    </row>
    <row r="19" spans="2:31" ht="27.75" customHeight="1" x14ac:dyDescent="0.25">
      <c r="B19" s="425"/>
      <c r="C19" s="427"/>
      <c r="D19" s="429"/>
      <c r="E19" s="481"/>
      <c r="F19" s="481"/>
      <c r="G19" s="429"/>
      <c r="H19" s="481"/>
      <c r="I19" s="245">
        <v>41</v>
      </c>
      <c r="J19" s="245">
        <v>3</v>
      </c>
      <c r="K19" s="245">
        <v>22</v>
      </c>
      <c r="L19" s="245">
        <v>13</v>
      </c>
      <c r="M19" s="245">
        <v>11</v>
      </c>
      <c r="N19" s="245">
        <v>58</v>
      </c>
      <c r="O19" s="245">
        <v>44</v>
      </c>
      <c r="P19" s="290">
        <v>1209498509.9400001</v>
      </c>
      <c r="Q19" s="410"/>
      <c r="R19" s="408"/>
      <c r="S19" s="408"/>
      <c r="T19" s="43">
        <f t="shared" si="0"/>
        <v>0</v>
      </c>
      <c r="U19" s="408"/>
      <c r="V19" s="408"/>
      <c r="W19" s="43">
        <f t="shared" si="1"/>
        <v>1209498509.9400001</v>
      </c>
      <c r="X19" s="408"/>
      <c r="Y19" s="408"/>
      <c r="Z19" s="43">
        <f t="shared" si="2"/>
        <v>0</v>
      </c>
      <c r="AA19" s="408"/>
      <c r="AB19" s="408"/>
      <c r="AC19" s="43">
        <f t="shared" si="3"/>
        <v>0</v>
      </c>
      <c r="AD19" s="408"/>
      <c r="AE19" s="493"/>
    </row>
    <row r="20" spans="2:31" ht="27.75" customHeight="1" x14ac:dyDescent="0.25">
      <c r="B20" s="425"/>
      <c r="C20" s="427"/>
      <c r="D20" s="429"/>
      <c r="E20" s="481"/>
      <c r="F20" s="481"/>
      <c r="G20" s="429"/>
      <c r="H20" s="481"/>
      <c r="I20" s="245">
        <v>41</v>
      </c>
      <c r="J20" s="245">
        <v>3</v>
      </c>
      <c r="K20" s="245">
        <v>22</v>
      </c>
      <c r="L20" s="245">
        <v>13</v>
      </c>
      <c r="M20" s="245">
        <v>11</v>
      </c>
      <c r="N20" s="245">
        <v>58</v>
      </c>
      <c r="O20" s="245">
        <v>54</v>
      </c>
      <c r="P20" s="290">
        <v>268218965.89000002</v>
      </c>
      <c r="Q20" s="410"/>
      <c r="R20" s="408"/>
      <c r="S20" s="408"/>
      <c r="T20" s="43">
        <f t="shared" si="0"/>
        <v>0</v>
      </c>
      <c r="U20" s="408"/>
      <c r="V20" s="408"/>
      <c r="W20" s="43">
        <f t="shared" si="1"/>
        <v>268218965.89000002</v>
      </c>
      <c r="X20" s="408"/>
      <c r="Y20" s="408"/>
      <c r="Z20" s="43">
        <f t="shared" si="2"/>
        <v>0</v>
      </c>
      <c r="AA20" s="408"/>
      <c r="AB20" s="408"/>
      <c r="AC20" s="43">
        <f t="shared" si="3"/>
        <v>0</v>
      </c>
      <c r="AD20" s="408"/>
      <c r="AE20" s="493"/>
    </row>
    <row r="21" spans="2:31" ht="27.75" customHeight="1" x14ac:dyDescent="0.25">
      <c r="B21" s="425"/>
      <c r="C21" s="427"/>
      <c r="D21" s="429"/>
      <c r="E21" s="481"/>
      <c r="F21" s="481"/>
      <c r="G21" s="429"/>
      <c r="H21" s="481"/>
      <c r="I21" s="245">
        <v>41</v>
      </c>
      <c r="J21" s="245">
        <v>3</v>
      </c>
      <c r="K21" s="245">
        <v>82</v>
      </c>
      <c r="L21" s="245">
        <v>13</v>
      </c>
      <c r="M21" s="245">
        <v>11</v>
      </c>
      <c r="N21" s="245">
        <v>58</v>
      </c>
      <c r="O21" s="245">
        <v>14</v>
      </c>
      <c r="P21" s="290">
        <v>1000000000</v>
      </c>
      <c r="Q21" s="410"/>
      <c r="R21" s="408"/>
      <c r="S21" s="408"/>
      <c r="T21" s="43">
        <f t="shared" si="0"/>
        <v>0</v>
      </c>
      <c r="U21" s="408"/>
      <c r="V21" s="408"/>
      <c r="W21" s="43">
        <f t="shared" si="1"/>
        <v>1000000000</v>
      </c>
      <c r="X21" s="408"/>
      <c r="Y21" s="408"/>
      <c r="Z21" s="43">
        <f t="shared" si="2"/>
        <v>0</v>
      </c>
      <c r="AA21" s="408"/>
      <c r="AB21" s="408"/>
      <c r="AC21" s="43">
        <f t="shared" si="3"/>
        <v>0</v>
      </c>
      <c r="AD21" s="408"/>
      <c r="AE21" s="493"/>
    </row>
    <row r="22" spans="2:31" ht="27.75" customHeight="1" x14ac:dyDescent="0.25">
      <c r="B22" s="425"/>
      <c r="C22" s="427"/>
      <c r="D22" s="429"/>
      <c r="E22" s="481"/>
      <c r="F22" s="481"/>
      <c r="G22" s="429"/>
      <c r="H22" s="481"/>
      <c r="I22" s="245">
        <v>41</v>
      </c>
      <c r="J22" s="245">
        <v>3</v>
      </c>
      <c r="K22" s="245">
        <v>82</v>
      </c>
      <c r="L22" s="245">
        <v>13</v>
      </c>
      <c r="M22" s="245">
        <v>11</v>
      </c>
      <c r="N22" s="245">
        <v>58</v>
      </c>
      <c r="O22" s="245">
        <v>24</v>
      </c>
      <c r="P22" s="290">
        <v>215000000</v>
      </c>
      <c r="Q22" s="410"/>
      <c r="R22" s="408"/>
      <c r="S22" s="408"/>
      <c r="T22" s="43">
        <f t="shared" si="0"/>
        <v>0</v>
      </c>
      <c r="U22" s="408"/>
      <c r="V22" s="408"/>
      <c r="W22" s="43">
        <f t="shared" si="1"/>
        <v>215000000</v>
      </c>
      <c r="X22" s="408"/>
      <c r="Y22" s="408"/>
      <c r="Z22" s="43">
        <f t="shared" si="2"/>
        <v>0</v>
      </c>
      <c r="AA22" s="408"/>
      <c r="AB22" s="408"/>
      <c r="AC22" s="43">
        <f t="shared" si="3"/>
        <v>0</v>
      </c>
      <c r="AD22" s="408"/>
      <c r="AE22" s="493"/>
    </row>
    <row r="23" spans="2:31" ht="27.75" customHeight="1" x14ac:dyDescent="0.25">
      <c r="B23" s="425"/>
      <c r="C23" s="427"/>
      <c r="D23" s="429"/>
      <c r="E23" s="481"/>
      <c r="F23" s="481"/>
      <c r="G23" s="429"/>
      <c r="H23" s="481"/>
      <c r="I23" s="245">
        <v>41</v>
      </c>
      <c r="J23" s="245">
        <v>3</v>
      </c>
      <c r="K23" s="245">
        <v>82</v>
      </c>
      <c r="L23" s="245">
        <v>13</v>
      </c>
      <c r="M23" s="245">
        <v>11</v>
      </c>
      <c r="N23" s="245">
        <v>58</v>
      </c>
      <c r="O23" s="245">
        <v>34</v>
      </c>
      <c r="P23" s="290">
        <v>13890000</v>
      </c>
      <c r="Q23" s="410"/>
      <c r="R23" s="408"/>
      <c r="S23" s="408"/>
      <c r="T23" s="43">
        <f t="shared" si="0"/>
        <v>0</v>
      </c>
      <c r="U23" s="408"/>
      <c r="V23" s="408"/>
      <c r="W23" s="43">
        <f t="shared" si="1"/>
        <v>13890000</v>
      </c>
      <c r="X23" s="408"/>
      <c r="Y23" s="408"/>
      <c r="Z23" s="43">
        <f t="shared" si="2"/>
        <v>0</v>
      </c>
      <c r="AA23" s="408"/>
      <c r="AB23" s="408"/>
      <c r="AC23" s="43">
        <f t="shared" si="3"/>
        <v>0</v>
      </c>
      <c r="AD23" s="408"/>
      <c r="AE23" s="493"/>
    </row>
    <row r="24" spans="2:31" ht="27.75" customHeight="1" x14ac:dyDescent="0.25">
      <c r="B24" s="425"/>
      <c r="C24" s="427"/>
      <c r="D24" s="429"/>
      <c r="E24" s="481"/>
      <c r="F24" s="481"/>
      <c r="G24" s="429"/>
      <c r="H24" s="481"/>
      <c r="I24" s="245">
        <v>41</v>
      </c>
      <c r="J24" s="245">
        <v>3</v>
      </c>
      <c r="K24" s="245">
        <v>82</v>
      </c>
      <c r="L24" s="245">
        <v>13</v>
      </c>
      <c r="M24" s="245">
        <v>11</v>
      </c>
      <c r="N24" s="245">
        <v>58</v>
      </c>
      <c r="O24" s="245">
        <v>4</v>
      </c>
      <c r="P24" s="290">
        <v>598527075</v>
      </c>
      <c r="Q24" s="410"/>
      <c r="R24" s="408"/>
      <c r="S24" s="408"/>
      <c r="T24" s="43">
        <f t="shared" si="0"/>
        <v>0</v>
      </c>
      <c r="U24" s="408"/>
      <c r="V24" s="408"/>
      <c r="W24" s="43">
        <f t="shared" si="1"/>
        <v>598527075</v>
      </c>
      <c r="X24" s="408"/>
      <c r="Y24" s="408"/>
      <c r="Z24" s="43">
        <f t="shared" si="2"/>
        <v>0</v>
      </c>
      <c r="AA24" s="408"/>
      <c r="AB24" s="408"/>
      <c r="AC24" s="43">
        <f t="shared" si="3"/>
        <v>0</v>
      </c>
      <c r="AD24" s="408"/>
      <c r="AE24" s="493"/>
    </row>
    <row r="25" spans="2:31" ht="126" customHeight="1" x14ac:dyDescent="0.25">
      <c r="B25" s="425"/>
      <c r="C25" s="427"/>
      <c r="D25" s="429"/>
      <c r="E25" s="481"/>
      <c r="F25" s="254" t="s">
        <v>285</v>
      </c>
      <c r="G25" s="429" t="s">
        <v>286</v>
      </c>
      <c r="H25" s="481" t="s">
        <v>287</v>
      </c>
      <c r="I25" s="245">
        <v>43</v>
      </c>
      <c r="J25" s="245">
        <v>3</v>
      </c>
      <c r="K25" s="245">
        <v>33</v>
      </c>
      <c r="L25" s="245">
        <v>13</v>
      </c>
      <c r="M25" s="245">
        <v>11</v>
      </c>
      <c r="N25" s="245">
        <v>58</v>
      </c>
      <c r="O25" s="245">
        <v>4</v>
      </c>
      <c r="P25" s="290">
        <v>2333132822</v>
      </c>
      <c r="Q25" s="410"/>
      <c r="R25" s="408"/>
      <c r="S25" s="408"/>
      <c r="T25" s="43">
        <f t="shared" si="0"/>
        <v>2333132822</v>
      </c>
      <c r="U25" s="408"/>
      <c r="V25" s="408"/>
      <c r="W25" s="43">
        <f t="shared" si="1"/>
        <v>0</v>
      </c>
      <c r="X25" s="408"/>
      <c r="Y25" s="408"/>
      <c r="Z25" s="43">
        <f t="shared" si="2"/>
        <v>0</v>
      </c>
      <c r="AA25" s="408"/>
      <c r="AB25" s="408"/>
      <c r="AC25" s="43">
        <f t="shared" si="3"/>
        <v>0</v>
      </c>
      <c r="AD25" s="408"/>
      <c r="AE25" s="493"/>
    </row>
    <row r="26" spans="2:31" ht="33.75" customHeight="1" x14ac:dyDescent="0.25">
      <c r="B26" s="425"/>
      <c r="C26" s="427"/>
      <c r="D26" s="429"/>
      <c r="E26" s="481"/>
      <c r="F26" s="481" t="s">
        <v>288</v>
      </c>
      <c r="G26" s="429"/>
      <c r="H26" s="481"/>
      <c r="I26" s="245">
        <v>43</v>
      </c>
      <c r="J26" s="245">
        <v>3</v>
      </c>
      <c r="K26" s="245">
        <v>83</v>
      </c>
      <c r="L26" s="245">
        <v>13</v>
      </c>
      <c r="M26" s="245">
        <v>11</v>
      </c>
      <c r="N26" s="245">
        <v>58</v>
      </c>
      <c r="O26" s="245">
        <v>3</v>
      </c>
      <c r="P26" s="290">
        <v>4766</v>
      </c>
      <c r="Q26" s="410"/>
      <c r="R26" s="408"/>
      <c r="S26" s="408"/>
      <c r="T26" s="43">
        <f t="shared" si="0"/>
        <v>4766</v>
      </c>
      <c r="U26" s="408"/>
      <c r="V26" s="408"/>
      <c r="W26" s="43">
        <f t="shared" si="1"/>
        <v>0</v>
      </c>
      <c r="X26" s="408"/>
      <c r="Y26" s="408"/>
      <c r="Z26" s="43">
        <f t="shared" si="2"/>
        <v>0</v>
      </c>
      <c r="AA26" s="408"/>
      <c r="AB26" s="408"/>
      <c r="AC26" s="43">
        <f t="shared" si="3"/>
        <v>0</v>
      </c>
      <c r="AD26" s="408"/>
      <c r="AE26" s="493"/>
    </row>
    <row r="27" spans="2:31" ht="33.75" customHeight="1" x14ac:dyDescent="0.25">
      <c r="B27" s="425"/>
      <c r="C27" s="427"/>
      <c r="D27" s="429"/>
      <c r="E27" s="481"/>
      <c r="F27" s="481"/>
      <c r="G27" s="429"/>
      <c r="H27" s="481"/>
      <c r="I27" s="245">
        <v>43</v>
      </c>
      <c r="J27" s="245">
        <v>3</v>
      </c>
      <c r="K27" s="245">
        <v>22</v>
      </c>
      <c r="L27" s="245">
        <v>13</v>
      </c>
      <c r="M27" s="245">
        <v>11</v>
      </c>
      <c r="N27" s="245">
        <v>58</v>
      </c>
      <c r="O27" s="245">
        <v>14</v>
      </c>
      <c r="P27" s="290">
        <v>72772</v>
      </c>
      <c r="Q27" s="410"/>
      <c r="R27" s="408"/>
      <c r="S27" s="408"/>
      <c r="T27" s="43">
        <f t="shared" si="0"/>
        <v>0</v>
      </c>
      <c r="U27" s="408"/>
      <c r="V27" s="408"/>
      <c r="W27" s="43">
        <f t="shared" si="1"/>
        <v>72772</v>
      </c>
      <c r="X27" s="408"/>
      <c r="Y27" s="408"/>
      <c r="Z27" s="43">
        <f t="shared" si="2"/>
        <v>0</v>
      </c>
      <c r="AA27" s="408"/>
      <c r="AB27" s="408"/>
      <c r="AC27" s="43">
        <f t="shared" si="3"/>
        <v>0</v>
      </c>
      <c r="AD27" s="408"/>
      <c r="AE27" s="493"/>
    </row>
    <row r="28" spans="2:31" ht="33.75" customHeight="1" x14ac:dyDescent="0.25">
      <c r="B28" s="425"/>
      <c r="C28" s="427"/>
      <c r="D28" s="429"/>
      <c r="E28" s="481"/>
      <c r="F28" s="481"/>
      <c r="G28" s="429"/>
      <c r="H28" s="481"/>
      <c r="I28" s="245">
        <v>43</v>
      </c>
      <c r="J28" s="245">
        <v>3</v>
      </c>
      <c r="K28" s="245">
        <v>82</v>
      </c>
      <c r="L28" s="245">
        <v>13</v>
      </c>
      <c r="M28" s="245">
        <v>11</v>
      </c>
      <c r="N28" s="245">
        <v>58</v>
      </c>
      <c r="O28" s="245">
        <v>24</v>
      </c>
      <c r="P28" s="290">
        <v>1500000</v>
      </c>
      <c r="Q28" s="410"/>
      <c r="R28" s="408"/>
      <c r="S28" s="408"/>
      <c r="T28" s="43">
        <f t="shared" si="0"/>
        <v>0</v>
      </c>
      <c r="U28" s="408"/>
      <c r="V28" s="408"/>
      <c r="W28" s="43">
        <f t="shared" si="1"/>
        <v>1500000</v>
      </c>
      <c r="X28" s="408"/>
      <c r="Y28" s="408"/>
      <c r="Z28" s="43">
        <f t="shared" si="2"/>
        <v>0</v>
      </c>
      <c r="AA28" s="408"/>
      <c r="AB28" s="408"/>
      <c r="AC28" s="43">
        <f t="shared" si="3"/>
        <v>0</v>
      </c>
      <c r="AD28" s="408"/>
      <c r="AE28" s="493"/>
    </row>
    <row r="29" spans="2:31" ht="33.75" customHeight="1" x14ac:dyDescent="0.25">
      <c r="B29" s="425"/>
      <c r="C29" s="427"/>
      <c r="D29" s="429"/>
      <c r="E29" s="481"/>
      <c r="F29" s="481"/>
      <c r="G29" s="429"/>
      <c r="H29" s="481"/>
      <c r="I29" s="245">
        <v>43</v>
      </c>
      <c r="J29" s="245">
        <v>3</v>
      </c>
      <c r="K29" s="245">
        <v>82</v>
      </c>
      <c r="L29" s="245">
        <v>13</v>
      </c>
      <c r="M29" s="245">
        <v>11</v>
      </c>
      <c r="N29" s="245">
        <v>58</v>
      </c>
      <c r="O29" s="245">
        <v>4</v>
      </c>
      <c r="P29" s="290">
        <v>12453449</v>
      </c>
      <c r="Q29" s="410"/>
      <c r="R29" s="408"/>
      <c r="S29" s="408"/>
      <c r="T29" s="43">
        <f t="shared" si="0"/>
        <v>0</v>
      </c>
      <c r="U29" s="408"/>
      <c r="V29" s="408"/>
      <c r="W29" s="43">
        <f t="shared" si="1"/>
        <v>12453449</v>
      </c>
      <c r="X29" s="408"/>
      <c r="Y29" s="408"/>
      <c r="Z29" s="43">
        <f t="shared" si="2"/>
        <v>0</v>
      </c>
      <c r="AA29" s="408"/>
      <c r="AB29" s="408"/>
      <c r="AC29" s="43">
        <f t="shared" si="3"/>
        <v>0</v>
      </c>
      <c r="AD29" s="408"/>
      <c r="AE29" s="493"/>
    </row>
    <row r="30" spans="2:31" ht="90" customHeight="1" x14ac:dyDescent="0.25">
      <c r="B30" s="425"/>
      <c r="C30" s="427"/>
      <c r="D30" s="429"/>
      <c r="E30" s="481"/>
      <c r="F30" s="254" t="s">
        <v>289</v>
      </c>
      <c r="G30" s="429"/>
      <c r="H30" s="481"/>
      <c r="I30" s="245">
        <v>43</v>
      </c>
      <c r="J30" s="245">
        <v>3</v>
      </c>
      <c r="K30" s="245">
        <v>82</v>
      </c>
      <c r="L30" s="245">
        <v>13</v>
      </c>
      <c r="M30" s="245">
        <v>11</v>
      </c>
      <c r="N30" s="245">
        <v>58</v>
      </c>
      <c r="O30" s="245">
        <v>14</v>
      </c>
      <c r="P30" s="290">
        <v>28236669</v>
      </c>
      <c r="Q30" s="411"/>
      <c r="R30" s="408"/>
      <c r="S30" s="408"/>
      <c r="T30" s="43">
        <f t="shared" si="0"/>
        <v>0</v>
      </c>
      <c r="U30" s="408"/>
      <c r="V30" s="408"/>
      <c r="W30" s="43">
        <f t="shared" si="1"/>
        <v>28236669</v>
      </c>
      <c r="X30" s="408"/>
      <c r="Y30" s="408"/>
      <c r="Z30" s="43">
        <f t="shared" si="2"/>
        <v>0</v>
      </c>
      <c r="AA30" s="408"/>
      <c r="AB30" s="408"/>
      <c r="AC30" s="43">
        <f t="shared" si="3"/>
        <v>0</v>
      </c>
      <c r="AD30" s="408"/>
      <c r="AE30" s="493"/>
    </row>
    <row r="31" spans="2:31" ht="177" customHeight="1" thickBot="1" x14ac:dyDescent="0.3">
      <c r="B31" s="426"/>
      <c r="C31" s="251" t="s">
        <v>290</v>
      </c>
      <c r="D31" s="233">
        <v>2012170010058</v>
      </c>
      <c r="E31" s="234" t="s">
        <v>281</v>
      </c>
      <c r="F31" s="149" t="s">
        <v>291</v>
      </c>
      <c r="G31" s="246" t="s">
        <v>286</v>
      </c>
      <c r="H31" s="234" t="s">
        <v>287</v>
      </c>
      <c r="I31" s="246">
        <v>44</v>
      </c>
      <c r="J31" s="246">
        <v>3</v>
      </c>
      <c r="K31" s="246">
        <v>11</v>
      </c>
      <c r="L31" s="246">
        <v>13</v>
      </c>
      <c r="M31" s="246">
        <v>12</v>
      </c>
      <c r="N31" s="246">
        <v>58</v>
      </c>
      <c r="O31" s="246">
        <v>4</v>
      </c>
      <c r="P31" s="108">
        <v>234000000</v>
      </c>
      <c r="Q31" s="241">
        <f>P31</f>
        <v>234000000</v>
      </c>
      <c r="R31" s="239">
        <f>T31+W31+Z31+AC31</f>
        <v>234000000</v>
      </c>
      <c r="S31" s="418"/>
      <c r="T31" s="71">
        <f t="shared" si="0"/>
        <v>0</v>
      </c>
      <c r="U31" s="239">
        <f>T31</f>
        <v>0</v>
      </c>
      <c r="V31" s="418"/>
      <c r="W31" s="28">
        <f t="shared" si="1"/>
        <v>0</v>
      </c>
      <c r="X31" s="239">
        <f>W31</f>
        <v>0</v>
      </c>
      <c r="Y31" s="418"/>
      <c r="Z31" s="28">
        <f t="shared" si="2"/>
        <v>234000000</v>
      </c>
      <c r="AA31" s="239">
        <f>Z31</f>
        <v>234000000</v>
      </c>
      <c r="AB31" s="418"/>
      <c r="AC31" s="28">
        <f t="shared" si="3"/>
        <v>0</v>
      </c>
      <c r="AD31" s="239">
        <f>AC31</f>
        <v>0</v>
      </c>
      <c r="AE31" s="494"/>
    </row>
    <row r="32" spans="2:31" ht="122.25" customHeight="1" x14ac:dyDescent="0.25">
      <c r="B32" s="482" t="s">
        <v>292</v>
      </c>
      <c r="C32" s="478" t="s">
        <v>293</v>
      </c>
      <c r="D32" s="289">
        <v>2012170010053</v>
      </c>
      <c r="E32" s="171" t="s">
        <v>294</v>
      </c>
      <c r="F32" s="172" t="s">
        <v>295</v>
      </c>
      <c r="G32" s="289" t="s">
        <v>296</v>
      </c>
      <c r="H32" s="171" t="s">
        <v>297</v>
      </c>
      <c r="I32" s="255">
        <v>42</v>
      </c>
      <c r="J32" s="255">
        <v>3</v>
      </c>
      <c r="K32" s="255">
        <v>11</v>
      </c>
      <c r="L32" s="255">
        <v>13</v>
      </c>
      <c r="M32" s="255">
        <v>21</v>
      </c>
      <c r="N32" s="255">
        <v>53</v>
      </c>
      <c r="O32" s="255">
        <v>4</v>
      </c>
      <c r="P32" s="291">
        <v>67000000</v>
      </c>
      <c r="Q32" s="209">
        <f>SUM(P32:P32)</f>
        <v>67000000</v>
      </c>
      <c r="R32" s="464">
        <f>SUM(T32:T38)+SUM(W32:W38)+SUM(Z32:Z38)+SUM(AC32:AC38)</f>
        <v>252000000</v>
      </c>
      <c r="S32" s="391">
        <f>V32+Y32+AB32+AE32</f>
        <v>3412000000</v>
      </c>
      <c r="T32" s="67">
        <f t="shared" si="0"/>
        <v>0</v>
      </c>
      <c r="U32" s="464">
        <f>SUM(T32:T38)</f>
        <v>30000000</v>
      </c>
      <c r="V32" s="391">
        <f>SUM(T32:T41)</f>
        <v>30000000</v>
      </c>
      <c r="W32" s="29">
        <f t="shared" si="1"/>
        <v>0</v>
      </c>
      <c r="X32" s="464">
        <f>SUM(W32:W38)</f>
        <v>0</v>
      </c>
      <c r="Y32" s="391">
        <f>SUM(W32:W41)</f>
        <v>0</v>
      </c>
      <c r="Z32" s="29">
        <f t="shared" si="2"/>
        <v>67000000</v>
      </c>
      <c r="AA32" s="464">
        <f>SUM(Z32:Z38)</f>
        <v>222000000</v>
      </c>
      <c r="AB32" s="391">
        <f>SUM(Z32:Z41)</f>
        <v>3382000000</v>
      </c>
      <c r="AC32" s="29">
        <f t="shared" si="3"/>
        <v>0</v>
      </c>
      <c r="AD32" s="464">
        <f>SUM(AC32:AC38)</f>
        <v>0</v>
      </c>
      <c r="AE32" s="403">
        <f>SUM(AC32:AC41)</f>
        <v>0</v>
      </c>
    </row>
    <row r="33" spans="2:31" ht="87.75" customHeight="1" x14ac:dyDescent="0.25">
      <c r="B33" s="483"/>
      <c r="C33" s="457"/>
      <c r="D33" s="429">
        <v>2012170010054</v>
      </c>
      <c r="E33" s="481" t="s">
        <v>298</v>
      </c>
      <c r="F33" s="254" t="s">
        <v>299</v>
      </c>
      <c r="G33" s="245" t="s">
        <v>300</v>
      </c>
      <c r="H33" s="254" t="s">
        <v>301</v>
      </c>
      <c r="I33" s="245">
        <v>42</v>
      </c>
      <c r="J33" s="245">
        <v>3</v>
      </c>
      <c r="K33" s="245">
        <v>33</v>
      </c>
      <c r="L33" s="245">
        <v>13</v>
      </c>
      <c r="M33" s="245">
        <v>21</v>
      </c>
      <c r="N33" s="245">
        <v>54</v>
      </c>
      <c r="O33" s="245">
        <v>4</v>
      </c>
      <c r="P33" s="462">
        <v>30000000</v>
      </c>
      <c r="Q33" s="465">
        <f>SUM(P33:P34)</f>
        <v>30000000</v>
      </c>
      <c r="R33" s="410"/>
      <c r="S33" s="392"/>
      <c r="T33" s="271">
        <f t="shared" si="0"/>
        <v>30000000</v>
      </c>
      <c r="U33" s="410"/>
      <c r="V33" s="392"/>
      <c r="W33" s="268">
        <f t="shared" si="1"/>
        <v>0</v>
      </c>
      <c r="X33" s="410"/>
      <c r="Y33" s="392"/>
      <c r="Z33" s="268">
        <f t="shared" si="2"/>
        <v>0</v>
      </c>
      <c r="AA33" s="410"/>
      <c r="AB33" s="392"/>
      <c r="AC33" s="268">
        <f t="shared" si="3"/>
        <v>0</v>
      </c>
      <c r="AD33" s="410"/>
      <c r="AE33" s="370"/>
    </row>
    <row r="34" spans="2:31" ht="87.75" customHeight="1" x14ac:dyDescent="0.25">
      <c r="B34" s="483"/>
      <c r="C34" s="457"/>
      <c r="D34" s="429"/>
      <c r="E34" s="481"/>
      <c r="F34" s="254" t="s">
        <v>302</v>
      </c>
      <c r="G34" s="245" t="s">
        <v>303</v>
      </c>
      <c r="H34" s="254" t="s">
        <v>304</v>
      </c>
      <c r="I34" s="245"/>
      <c r="J34" s="245">
        <v>3</v>
      </c>
      <c r="K34" s="245">
        <v>33</v>
      </c>
      <c r="L34" s="245">
        <v>13</v>
      </c>
      <c r="M34" s="245">
        <v>21</v>
      </c>
      <c r="N34" s="245">
        <v>54</v>
      </c>
      <c r="O34" s="245"/>
      <c r="P34" s="463"/>
      <c r="Q34" s="420"/>
      <c r="R34" s="410"/>
      <c r="S34" s="392"/>
      <c r="T34" s="271">
        <f t="shared" si="0"/>
        <v>0</v>
      </c>
      <c r="U34" s="410"/>
      <c r="V34" s="392"/>
      <c r="W34" s="268">
        <f t="shared" si="1"/>
        <v>0</v>
      </c>
      <c r="X34" s="410"/>
      <c r="Y34" s="392"/>
      <c r="Z34" s="268">
        <f t="shared" si="2"/>
        <v>0</v>
      </c>
      <c r="AA34" s="410"/>
      <c r="AB34" s="392"/>
      <c r="AC34" s="268">
        <f t="shared" si="3"/>
        <v>0</v>
      </c>
      <c r="AD34" s="410"/>
      <c r="AE34" s="370"/>
    </row>
    <row r="35" spans="2:31" ht="54" customHeight="1" x14ac:dyDescent="0.25">
      <c r="B35" s="483"/>
      <c r="C35" s="457"/>
      <c r="D35" s="429">
        <v>2012170010061</v>
      </c>
      <c r="E35" s="481" t="s">
        <v>305</v>
      </c>
      <c r="F35" s="254" t="s">
        <v>306</v>
      </c>
      <c r="G35" s="245" t="s">
        <v>307</v>
      </c>
      <c r="H35" s="254" t="s">
        <v>308</v>
      </c>
      <c r="I35" s="245">
        <v>42</v>
      </c>
      <c r="J35" s="245">
        <v>3</v>
      </c>
      <c r="K35" s="245">
        <v>11</v>
      </c>
      <c r="L35" s="245">
        <v>13</v>
      </c>
      <c r="M35" s="245">
        <v>21</v>
      </c>
      <c r="N35" s="245">
        <v>61</v>
      </c>
      <c r="O35" s="245">
        <v>4</v>
      </c>
      <c r="P35" s="290">
        <v>30000000</v>
      </c>
      <c r="Q35" s="416">
        <f>SUM(P35:P36)</f>
        <v>65000000</v>
      </c>
      <c r="R35" s="410"/>
      <c r="S35" s="392"/>
      <c r="T35" s="271">
        <f t="shared" si="0"/>
        <v>0</v>
      </c>
      <c r="U35" s="410"/>
      <c r="V35" s="392"/>
      <c r="W35" s="268">
        <f t="shared" si="1"/>
        <v>0</v>
      </c>
      <c r="X35" s="410"/>
      <c r="Y35" s="392"/>
      <c r="Z35" s="268">
        <f t="shared" si="2"/>
        <v>30000000</v>
      </c>
      <c r="AA35" s="410"/>
      <c r="AB35" s="392"/>
      <c r="AC35" s="268">
        <f t="shared" si="3"/>
        <v>0</v>
      </c>
      <c r="AD35" s="410"/>
      <c r="AE35" s="370"/>
    </row>
    <row r="36" spans="2:31" ht="54" customHeight="1" x14ac:dyDescent="0.25">
      <c r="B36" s="483"/>
      <c r="C36" s="457"/>
      <c r="D36" s="429"/>
      <c r="E36" s="481"/>
      <c r="F36" s="254" t="s">
        <v>309</v>
      </c>
      <c r="G36" s="245" t="s">
        <v>307</v>
      </c>
      <c r="H36" s="254" t="s">
        <v>308</v>
      </c>
      <c r="I36" s="245">
        <v>42</v>
      </c>
      <c r="J36" s="245">
        <v>3</v>
      </c>
      <c r="K36" s="245">
        <v>11</v>
      </c>
      <c r="L36" s="245">
        <v>13</v>
      </c>
      <c r="M36" s="245">
        <v>21</v>
      </c>
      <c r="N36" s="245">
        <v>61</v>
      </c>
      <c r="O36" s="245">
        <v>4</v>
      </c>
      <c r="P36" s="290">
        <v>35000000</v>
      </c>
      <c r="Q36" s="416"/>
      <c r="R36" s="410"/>
      <c r="S36" s="392"/>
      <c r="T36" s="271">
        <f t="shared" si="0"/>
        <v>0</v>
      </c>
      <c r="U36" s="410"/>
      <c r="V36" s="392"/>
      <c r="W36" s="268">
        <f t="shared" si="1"/>
        <v>0</v>
      </c>
      <c r="X36" s="410"/>
      <c r="Y36" s="392"/>
      <c r="Z36" s="268">
        <f t="shared" si="2"/>
        <v>35000000</v>
      </c>
      <c r="AA36" s="410"/>
      <c r="AB36" s="392"/>
      <c r="AC36" s="268">
        <f t="shared" si="3"/>
        <v>0</v>
      </c>
      <c r="AD36" s="410"/>
      <c r="AE36" s="370"/>
    </row>
    <row r="37" spans="2:31" ht="57.75" customHeight="1" x14ac:dyDescent="0.25">
      <c r="B37" s="483"/>
      <c r="C37" s="457"/>
      <c r="D37" s="245">
        <v>2012170010063</v>
      </c>
      <c r="E37" s="254" t="s">
        <v>310</v>
      </c>
      <c r="F37" s="254" t="s">
        <v>311</v>
      </c>
      <c r="G37" s="245" t="s">
        <v>312</v>
      </c>
      <c r="H37" s="254" t="s">
        <v>313</v>
      </c>
      <c r="I37" s="245">
        <v>42</v>
      </c>
      <c r="J37" s="245">
        <v>3</v>
      </c>
      <c r="K37" s="245">
        <v>11</v>
      </c>
      <c r="L37" s="245">
        <v>13</v>
      </c>
      <c r="M37" s="245">
        <v>21</v>
      </c>
      <c r="N37" s="245">
        <v>63</v>
      </c>
      <c r="O37" s="245">
        <v>4</v>
      </c>
      <c r="P37" s="290">
        <v>40000000</v>
      </c>
      <c r="Q37" s="229">
        <f>P37</f>
        <v>40000000</v>
      </c>
      <c r="R37" s="410"/>
      <c r="S37" s="392"/>
      <c r="T37" s="271">
        <f t="shared" si="0"/>
        <v>0</v>
      </c>
      <c r="U37" s="410"/>
      <c r="V37" s="392"/>
      <c r="W37" s="268">
        <f t="shared" si="1"/>
        <v>0</v>
      </c>
      <c r="X37" s="410"/>
      <c r="Y37" s="392"/>
      <c r="Z37" s="268">
        <f t="shared" si="2"/>
        <v>40000000</v>
      </c>
      <c r="AA37" s="410"/>
      <c r="AB37" s="392"/>
      <c r="AC37" s="268">
        <f t="shared" si="3"/>
        <v>0</v>
      </c>
      <c r="AD37" s="410"/>
      <c r="AE37" s="370"/>
    </row>
    <row r="38" spans="2:31" ht="73.5" customHeight="1" x14ac:dyDescent="0.25">
      <c r="B38" s="483"/>
      <c r="C38" s="457"/>
      <c r="D38" s="263">
        <v>2012170010069</v>
      </c>
      <c r="E38" s="248" t="s">
        <v>314</v>
      </c>
      <c r="F38" s="248" t="s">
        <v>302</v>
      </c>
      <c r="G38" s="263" t="s">
        <v>303</v>
      </c>
      <c r="H38" s="248" t="s">
        <v>304</v>
      </c>
      <c r="I38" s="245">
        <v>42</v>
      </c>
      <c r="J38" s="245">
        <v>3</v>
      </c>
      <c r="K38" s="245">
        <v>11</v>
      </c>
      <c r="L38" s="245">
        <v>13</v>
      </c>
      <c r="M38" s="245">
        <v>21</v>
      </c>
      <c r="N38" s="245">
        <v>69</v>
      </c>
      <c r="O38" s="245">
        <v>4</v>
      </c>
      <c r="P38" s="290">
        <v>50000000</v>
      </c>
      <c r="Q38" s="264">
        <f>SUM(P38:P38)</f>
        <v>50000000</v>
      </c>
      <c r="R38" s="410"/>
      <c r="S38" s="392"/>
      <c r="T38" s="271">
        <f t="shared" si="0"/>
        <v>0</v>
      </c>
      <c r="U38" s="410"/>
      <c r="V38" s="392"/>
      <c r="W38" s="268">
        <f t="shared" si="1"/>
        <v>0</v>
      </c>
      <c r="X38" s="410"/>
      <c r="Y38" s="392"/>
      <c r="Z38" s="268">
        <f t="shared" si="2"/>
        <v>50000000</v>
      </c>
      <c r="AA38" s="410"/>
      <c r="AB38" s="392"/>
      <c r="AC38" s="268">
        <f t="shared" si="3"/>
        <v>0</v>
      </c>
      <c r="AD38" s="410"/>
      <c r="AE38" s="370"/>
    </row>
    <row r="39" spans="2:31" ht="197.25" customHeight="1" x14ac:dyDescent="0.25">
      <c r="B39" s="483"/>
      <c r="C39" s="230" t="s">
        <v>315</v>
      </c>
      <c r="D39" s="202">
        <v>2012170010066</v>
      </c>
      <c r="E39" s="205" t="s">
        <v>316</v>
      </c>
      <c r="F39" s="205" t="s">
        <v>317</v>
      </c>
      <c r="G39" s="202" t="s">
        <v>318</v>
      </c>
      <c r="H39" s="205" t="s">
        <v>319</v>
      </c>
      <c r="I39" s="202">
        <v>44</v>
      </c>
      <c r="J39" s="202">
        <v>3</v>
      </c>
      <c r="K39" s="202">
        <v>11</v>
      </c>
      <c r="L39" s="202">
        <v>13</v>
      </c>
      <c r="M39" s="202">
        <v>22</v>
      </c>
      <c r="N39" s="202">
        <v>66</v>
      </c>
      <c r="O39" s="202">
        <v>4</v>
      </c>
      <c r="P39" s="252">
        <v>160000000</v>
      </c>
      <c r="Q39" s="229">
        <f>P39</f>
        <v>160000000</v>
      </c>
      <c r="R39" s="238">
        <f>T39+W39+Z39+AC39</f>
        <v>160000000</v>
      </c>
      <c r="S39" s="392"/>
      <c r="T39" s="271">
        <f t="shared" si="0"/>
        <v>0</v>
      </c>
      <c r="U39" s="238">
        <f>T39</f>
        <v>0</v>
      </c>
      <c r="V39" s="392"/>
      <c r="W39" s="268">
        <f t="shared" si="1"/>
        <v>0</v>
      </c>
      <c r="X39" s="238">
        <f>W39</f>
        <v>0</v>
      </c>
      <c r="Y39" s="392"/>
      <c r="Z39" s="268">
        <f t="shared" si="2"/>
        <v>160000000</v>
      </c>
      <c r="AA39" s="238">
        <f>Z39</f>
        <v>160000000</v>
      </c>
      <c r="AB39" s="392"/>
      <c r="AC39" s="268">
        <f t="shared" si="3"/>
        <v>0</v>
      </c>
      <c r="AD39" s="238">
        <f>AC39</f>
        <v>0</v>
      </c>
      <c r="AE39" s="370"/>
    </row>
    <row r="40" spans="2:31" ht="82.5" customHeight="1" x14ac:dyDescent="0.25">
      <c r="B40" s="483"/>
      <c r="C40" s="479" t="s">
        <v>320</v>
      </c>
      <c r="D40" s="477">
        <v>2012170010067</v>
      </c>
      <c r="E40" s="440" t="s">
        <v>321</v>
      </c>
      <c r="F40" s="254" t="s">
        <v>322</v>
      </c>
      <c r="G40" s="477" t="s">
        <v>323</v>
      </c>
      <c r="H40" s="440" t="s">
        <v>324</v>
      </c>
      <c r="I40" s="245">
        <v>44</v>
      </c>
      <c r="J40" s="245">
        <v>3</v>
      </c>
      <c r="K40" s="245">
        <v>11</v>
      </c>
      <c r="L40" s="245">
        <v>13</v>
      </c>
      <c r="M40" s="245">
        <v>23</v>
      </c>
      <c r="N40" s="245">
        <v>67</v>
      </c>
      <c r="O40" s="245">
        <v>4</v>
      </c>
      <c r="P40" s="290">
        <v>2000000000</v>
      </c>
      <c r="Q40" s="465">
        <f>SUM(P40:P41)</f>
        <v>3000000000</v>
      </c>
      <c r="R40" s="409">
        <f>SUM(T40:T41)+SUM(W40:W41)+SUM(Z40:Z41)+SUM(AC40:AC41)</f>
        <v>3000000000</v>
      </c>
      <c r="S40" s="392"/>
      <c r="T40" s="271">
        <f t="shared" si="0"/>
        <v>0</v>
      </c>
      <c r="U40" s="409">
        <f>SUM(T40:T41)</f>
        <v>0</v>
      </c>
      <c r="V40" s="392"/>
      <c r="W40" s="268">
        <f t="shared" si="1"/>
        <v>0</v>
      </c>
      <c r="X40" s="409">
        <f>SUM(W40:W41)</f>
        <v>0</v>
      </c>
      <c r="Y40" s="392"/>
      <c r="Z40" s="268">
        <f t="shared" si="2"/>
        <v>2000000000</v>
      </c>
      <c r="AA40" s="409">
        <f>SUM(Z40:Z41)</f>
        <v>3000000000</v>
      </c>
      <c r="AB40" s="392"/>
      <c r="AC40" s="268">
        <f t="shared" si="3"/>
        <v>0</v>
      </c>
      <c r="AD40" s="409">
        <f>SUM(AC40:AC41)</f>
        <v>0</v>
      </c>
      <c r="AE40" s="370"/>
    </row>
    <row r="41" spans="2:31" ht="82.5" customHeight="1" thickBot="1" x14ac:dyDescent="0.3">
      <c r="B41" s="484"/>
      <c r="C41" s="480"/>
      <c r="D41" s="451"/>
      <c r="E41" s="441"/>
      <c r="F41" s="248" t="s">
        <v>325</v>
      </c>
      <c r="G41" s="451"/>
      <c r="H41" s="441"/>
      <c r="I41" s="263">
        <v>44</v>
      </c>
      <c r="J41" s="263">
        <v>3</v>
      </c>
      <c r="K41" s="263">
        <v>11</v>
      </c>
      <c r="L41" s="263">
        <v>13</v>
      </c>
      <c r="M41" s="263">
        <v>23</v>
      </c>
      <c r="N41" s="263">
        <v>67</v>
      </c>
      <c r="O41" s="263">
        <v>4</v>
      </c>
      <c r="P41" s="272">
        <v>1000000000</v>
      </c>
      <c r="Q41" s="392"/>
      <c r="R41" s="410"/>
      <c r="S41" s="392"/>
      <c r="T41" s="270">
        <f t="shared" si="0"/>
        <v>0</v>
      </c>
      <c r="U41" s="410"/>
      <c r="V41" s="392"/>
      <c r="W41" s="249">
        <f t="shared" si="1"/>
        <v>0</v>
      </c>
      <c r="X41" s="410"/>
      <c r="Y41" s="392"/>
      <c r="Z41" s="249">
        <f t="shared" si="2"/>
        <v>1000000000</v>
      </c>
      <c r="AA41" s="410"/>
      <c r="AB41" s="392"/>
      <c r="AC41" s="249">
        <f t="shared" si="3"/>
        <v>0</v>
      </c>
      <c r="AD41" s="410"/>
      <c r="AE41" s="370"/>
    </row>
    <row r="42" spans="2:31" ht="60" customHeight="1" x14ac:dyDescent="0.25">
      <c r="B42" s="485" t="s">
        <v>326</v>
      </c>
      <c r="C42" s="478" t="s">
        <v>327</v>
      </c>
      <c r="D42" s="201">
        <v>2012170010062</v>
      </c>
      <c r="E42" s="226" t="s">
        <v>328</v>
      </c>
      <c r="F42" s="226" t="s">
        <v>329</v>
      </c>
      <c r="G42" s="201" t="s">
        <v>330</v>
      </c>
      <c r="H42" s="226" t="s">
        <v>331</v>
      </c>
      <c r="I42" s="201">
        <v>42</v>
      </c>
      <c r="J42" s="201">
        <v>3</v>
      </c>
      <c r="K42" s="201">
        <v>11</v>
      </c>
      <c r="L42" s="201">
        <v>13</v>
      </c>
      <c r="M42" s="201">
        <v>31</v>
      </c>
      <c r="N42" s="201">
        <v>62</v>
      </c>
      <c r="O42" s="201">
        <v>4</v>
      </c>
      <c r="P42" s="107">
        <v>55000000</v>
      </c>
      <c r="Q42" s="240">
        <f>P42</f>
        <v>55000000</v>
      </c>
      <c r="R42" s="407">
        <f>SUM(T42:T49)+SUM(W42:W49)+SUM(Z42:Z49)+SUM(AC42:AC49)</f>
        <v>710000000</v>
      </c>
      <c r="S42" s="415">
        <f>V42:V85+Y42:Y85+AB42:AB85+AE42:AE85</f>
        <v>2440857916</v>
      </c>
      <c r="T42" s="67">
        <f t="shared" si="0"/>
        <v>0</v>
      </c>
      <c r="U42" s="407">
        <f>SUM(T42:T49)</f>
        <v>655000000</v>
      </c>
      <c r="V42" s="415">
        <f>SUM(T42:T85)</f>
        <v>1665255406</v>
      </c>
      <c r="W42" s="29">
        <f t="shared" si="1"/>
        <v>0</v>
      </c>
      <c r="X42" s="407">
        <f>SUM(W42:W49)</f>
        <v>0</v>
      </c>
      <c r="Y42" s="415">
        <f>SUM(W42:W85)</f>
        <v>602510</v>
      </c>
      <c r="Z42" s="29">
        <f t="shared" si="2"/>
        <v>55000000</v>
      </c>
      <c r="AA42" s="407">
        <f>SUM(Z42:Z49)</f>
        <v>55000000</v>
      </c>
      <c r="AB42" s="415">
        <f>SUM(Z42:Z85)</f>
        <v>775000000</v>
      </c>
      <c r="AC42" s="29">
        <f t="shared" si="3"/>
        <v>0</v>
      </c>
      <c r="AD42" s="407">
        <f>SUM(AC42:AC49)</f>
        <v>0</v>
      </c>
      <c r="AE42" s="412">
        <f>SUM(AC42:AC85)</f>
        <v>0</v>
      </c>
    </row>
    <row r="43" spans="2:31" ht="73.5" customHeight="1" x14ac:dyDescent="0.25">
      <c r="B43" s="486"/>
      <c r="C43" s="457"/>
      <c r="D43" s="429">
        <v>2012170010071</v>
      </c>
      <c r="E43" s="481" t="s">
        <v>332</v>
      </c>
      <c r="F43" s="254" t="s">
        <v>333</v>
      </c>
      <c r="G43" s="245" t="s">
        <v>334</v>
      </c>
      <c r="H43" s="254" t="s">
        <v>335</v>
      </c>
      <c r="I43" s="380">
        <v>42</v>
      </c>
      <c r="J43" s="380">
        <v>3</v>
      </c>
      <c r="K43" s="380">
        <v>33</v>
      </c>
      <c r="L43" s="380">
        <v>13</v>
      </c>
      <c r="M43" s="380">
        <v>31</v>
      </c>
      <c r="N43" s="380">
        <v>71</v>
      </c>
      <c r="O43" s="380">
        <v>44</v>
      </c>
      <c r="P43" s="406">
        <v>500000000</v>
      </c>
      <c r="Q43" s="416">
        <f>P43</f>
        <v>500000000</v>
      </c>
      <c r="R43" s="408"/>
      <c r="S43" s="416"/>
      <c r="T43" s="473">
        <f t="shared" si="0"/>
        <v>500000000</v>
      </c>
      <c r="U43" s="408"/>
      <c r="V43" s="416"/>
      <c r="W43" s="461">
        <f t="shared" si="1"/>
        <v>0</v>
      </c>
      <c r="X43" s="408"/>
      <c r="Y43" s="416"/>
      <c r="Z43" s="461">
        <f t="shared" si="2"/>
        <v>0</v>
      </c>
      <c r="AA43" s="408"/>
      <c r="AB43" s="416"/>
      <c r="AC43" s="461">
        <f t="shared" si="3"/>
        <v>0</v>
      </c>
      <c r="AD43" s="408"/>
      <c r="AE43" s="413"/>
    </row>
    <row r="44" spans="2:31" ht="72" customHeight="1" x14ac:dyDescent="0.25">
      <c r="B44" s="486"/>
      <c r="C44" s="457"/>
      <c r="D44" s="429"/>
      <c r="E44" s="481"/>
      <c r="F44" s="254" t="s">
        <v>336</v>
      </c>
      <c r="G44" s="245" t="s">
        <v>334</v>
      </c>
      <c r="H44" s="254" t="s">
        <v>335</v>
      </c>
      <c r="I44" s="380"/>
      <c r="J44" s="380"/>
      <c r="K44" s="380"/>
      <c r="L44" s="380"/>
      <c r="M44" s="380"/>
      <c r="N44" s="380"/>
      <c r="O44" s="380"/>
      <c r="P44" s="406"/>
      <c r="Q44" s="416"/>
      <c r="R44" s="408"/>
      <c r="S44" s="416"/>
      <c r="T44" s="473">
        <f t="shared" si="0"/>
        <v>0</v>
      </c>
      <c r="U44" s="408"/>
      <c r="V44" s="416"/>
      <c r="W44" s="461">
        <f t="shared" si="1"/>
        <v>0</v>
      </c>
      <c r="X44" s="408"/>
      <c r="Y44" s="416"/>
      <c r="Z44" s="461">
        <f t="shared" si="2"/>
        <v>0</v>
      </c>
      <c r="AA44" s="408"/>
      <c r="AB44" s="416"/>
      <c r="AC44" s="461">
        <f t="shared" si="3"/>
        <v>0</v>
      </c>
      <c r="AD44" s="408"/>
      <c r="AE44" s="413"/>
    </row>
    <row r="45" spans="2:31" ht="72" customHeight="1" x14ac:dyDescent="0.25">
      <c r="B45" s="486"/>
      <c r="C45" s="457"/>
      <c r="D45" s="429"/>
      <c r="E45" s="481"/>
      <c r="F45" s="254" t="s">
        <v>336</v>
      </c>
      <c r="G45" s="245" t="s">
        <v>334</v>
      </c>
      <c r="H45" s="254" t="s">
        <v>335</v>
      </c>
      <c r="I45" s="380"/>
      <c r="J45" s="380"/>
      <c r="K45" s="380"/>
      <c r="L45" s="380"/>
      <c r="M45" s="380"/>
      <c r="N45" s="380"/>
      <c r="O45" s="380"/>
      <c r="P45" s="406"/>
      <c r="Q45" s="416"/>
      <c r="R45" s="408"/>
      <c r="S45" s="416"/>
      <c r="T45" s="473">
        <f t="shared" si="0"/>
        <v>0</v>
      </c>
      <c r="U45" s="408"/>
      <c r="V45" s="416"/>
      <c r="W45" s="461">
        <f t="shared" si="1"/>
        <v>0</v>
      </c>
      <c r="X45" s="408"/>
      <c r="Y45" s="416"/>
      <c r="Z45" s="461">
        <f t="shared" si="2"/>
        <v>0</v>
      </c>
      <c r="AA45" s="408"/>
      <c r="AB45" s="416"/>
      <c r="AC45" s="461">
        <f t="shared" si="3"/>
        <v>0</v>
      </c>
      <c r="AD45" s="408"/>
      <c r="AE45" s="413"/>
    </row>
    <row r="46" spans="2:31" ht="37.5" customHeight="1" x14ac:dyDescent="0.25">
      <c r="B46" s="486"/>
      <c r="C46" s="457"/>
      <c r="D46" s="380">
        <v>2012170010054</v>
      </c>
      <c r="E46" s="381" t="s">
        <v>298</v>
      </c>
      <c r="F46" s="205" t="s">
        <v>337</v>
      </c>
      <c r="G46" s="380" t="s">
        <v>338</v>
      </c>
      <c r="H46" s="381" t="s">
        <v>339</v>
      </c>
      <c r="I46" s="202">
        <v>42</v>
      </c>
      <c r="J46" s="202">
        <v>3</v>
      </c>
      <c r="K46" s="202">
        <v>33</v>
      </c>
      <c r="L46" s="202">
        <v>13</v>
      </c>
      <c r="M46" s="202">
        <v>31</v>
      </c>
      <c r="N46" s="202">
        <v>54</v>
      </c>
      <c r="O46" s="202">
        <v>4</v>
      </c>
      <c r="P46" s="252">
        <v>40000000</v>
      </c>
      <c r="Q46" s="416">
        <f>SUM(P46:P49)</f>
        <v>155000000</v>
      </c>
      <c r="R46" s="408"/>
      <c r="S46" s="416"/>
      <c r="T46" s="271">
        <f t="shared" si="0"/>
        <v>40000000</v>
      </c>
      <c r="U46" s="408"/>
      <c r="V46" s="416"/>
      <c r="W46" s="268">
        <f t="shared" si="1"/>
        <v>0</v>
      </c>
      <c r="X46" s="408"/>
      <c r="Y46" s="416"/>
      <c r="Z46" s="268">
        <f t="shared" si="2"/>
        <v>0</v>
      </c>
      <c r="AA46" s="408"/>
      <c r="AB46" s="416"/>
      <c r="AC46" s="268">
        <f t="shared" si="3"/>
        <v>0</v>
      </c>
      <c r="AD46" s="408"/>
      <c r="AE46" s="413"/>
    </row>
    <row r="47" spans="2:31" ht="37.5" customHeight="1" x14ac:dyDescent="0.25">
      <c r="B47" s="486"/>
      <c r="C47" s="457"/>
      <c r="D47" s="380"/>
      <c r="E47" s="381"/>
      <c r="F47" s="205" t="s">
        <v>340</v>
      </c>
      <c r="G47" s="380"/>
      <c r="H47" s="381"/>
      <c r="I47" s="202">
        <v>42</v>
      </c>
      <c r="J47" s="202">
        <v>3</v>
      </c>
      <c r="K47" s="202">
        <v>33</v>
      </c>
      <c r="L47" s="202">
        <v>13</v>
      </c>
      <c r="M47" s="202">
        <v>31</v>
      </c>
      <c r="N47" s="202">
        <v>54</v>
      </c>
      <c r="O47" s="202">
        <v>14</v>
      </c>
      <c r="P47" s="252">
        <v>50000000</v>
      </c>
      <c r="Q47" s="416"/>
      <c r="R47" s="408"/>
      <c r="S47" s="416"/>
      <c r="T47" s="271">
        <f t="shared" si="0"/>
        <v>50000000</v>
      </c>
      <c r="U47" s="408"/>
      <c r="V47" s="416"/>
      <c r="W47" s="268">
        <f t="shared" si="1"/>
        <v>0</v>
      </c>
      <c r="X47" s="408"/>
      <c r="Y47" s="416"/>
      <c r="Z47" s="268">
        <f t="shared" si="2"/>
        <v>0</v>
      </c>
      <c r="AA47" s="408"/>
      <c r="AB47" s="416"/>
      <c r="AC47" s="268">
        <f t="shared" si="3"/>
        <v>0</v>
      </c>
      <c r="AD47" s="408"/>
      <c r="AE47" s="413"/>
    </row>
    <row r="48" spans="2:31" ht="37.5" customHeight="1" x14ac:dyDescent="0.25">
      <c r="B48" s="486"/>
      <c r="C48" s="457"/>
      <c r="D48" s="380"/>
      <c r="E48" s="381"/>
      <c r="F48" s="205" t="s">
        <v>341</v>
      </c>
      <c r="G48" s="380"/>
      <c r="H48" s="381"/>
      <c r="I48" s="202">
        <v>42</v>
      </c>
      <c r="J48" s="202">
        <v>3</v>
      </c>
      <c r="K48" s="202">
        <v>33</v>
      </c>
      <c r="L48" s="202">
        <v>13</v>
      </c>
      <c r="M48" s="202">
        <v>31</v>
      </c>
      <c r="N48" s="202">
        <v>54</v>
      </c>
      <c r="O48" s="202">
        <v>24</v>
      </c>
      <c r="P48" s="252">
        <v>20000000</v>
      </c>
      <c r="Q48" s="416"/>
      <c r="R48" s="408"/>
      <c r="S48" s="416"/>
      <c r="T48" s="271">
        <f t="shared" si="0"/>
        <v>20000000</v>
      </c>
      <c r="U48" s="408"/>
      <c r="V48" s="416"/>
      <c r="W48" s="268">
        <f t="shared" si="1"/>
        <v>0</v>
      </c>
      <c r="X48" s="408"/>
      <c r="Y48" s="416"/>
      <c r="Z48" s="268">
        <f t="shared" si="2"/>
        <v>0</v>
      </c>
      <c r="AA48" s="408"/>
      <c r="AB48" s="416"/>
      <c r="AC48" s="268">
        <f t="shared" si="3"/>
        <v>0</v>
      </c>
      <c r="AD48" s="408"/>
      <c r="AE48" s="413"/>
    </row>
    <row r="49" spans="2:31" ht="37.5" customHeight="1" x14ac:dyDescent="0.25">
      <c r="B49" s="486"/>
      <c r="C49" s="447"/>
      <c r="D49" s="380"/>
      <c r="E49" s="381"/>
      <c r="F49" s="205" t="s">
        <v>342</v>
      </c>
      <c r="G49" s="380"/>
      <c r="H49" s="381"/>
      <c r="I49" s="202">
        <v>42</v>
      </c>
      <c r="J49" s="202">
        <v>3</v>
      </c>
      <c r="K49" s="202">
        <v>33</v>
      </c>
      <c r="L49" s="202">
        <v>13</v>
      </c>
      <c r="M49" s="202">
        <v>31</v>
      </c>
      <c r="N49" s="202">
        <v>54</v>
      </c>
      <c r="O49" s="202">
        <v>34</v>
      </c>
      <c r="P49" s="252">
        <v>45000000</v>
      </c>
      <c r="Q49" s="416"/>
      <c r="R49" s="408"/>
      <c r="S49" s="416"/>
      <c r="T49" s="271">
        <f t="shared" si="0"/>
        <v>45000000</v>
      </c>
      <c r="U49" s="408"/>
      <c r="V49" s="416"/>
      <c r="W49" s="268">
        <f t="shared" si="1"/>
        <v>0</v>
      </c>
      <c r="X49" s="408"/>
      <c r="Y49" s="416"/>
      <c r="Z49" s="268">
        <f t="shared" si="2"/>
        <v>0</v>
      </c>
      <c r="AA49" s="408"/>
      <c r="AB49" s="416"/>
      <c r="AC49" s="268">
        <f t="shared" si="3"/>
        <v>0</v>
      </c>
      <c r="AD49" s="408"/>
      <c r="AE49" s="413"/>
    </row>
    <row r="50" spans="2:31" ht="57" customHeight="1" x14ac:dyDescent="0.25">
      <c r="B50" s="486"/>
      <c r="C50" s="427" t="s">
        <v>343</v>
      </c>
      <c r="D50" s="380">
        <v>2012170010048</v>
      </c>
      <c r="E50" s="381" t="s">
        <v>172</v>
      </c>
      <c r="F50" s="380" t="s">
        <v>344</v>
      </c>
      <c r="G50" s="202" t="s">
        <v>345</v>
      </c>
      <c r="H50" s="205" t="s">
        <v>346</v>
      </c>
      <c r="I50" s="380">
        <v>42</v>
      </c>
      <c r="J50" s="380">
        <v>3</v>
      </c>
      <c r="K50" s="380">
        <v>11</v>
      </c>
      <c r="L50" s="380">
        <v>13</v>
      </c>
      <c r="M50" s="380">
        <v>32</v>
      </c>
      <c r="N50" s="380">
        <v>48</v>
      </c>
      <c r="O50" s="380">
        <v>4</v>
      </c>
      <c r="P50" s="406">
        <v>270000000</v>
      </c>
      <c r="Q50" s="416">
        <f>SUM(P50:P53)</f>
        <v>270000000</v>
      </c>
      <c r="R50" s="408">
        <f>SUM(T50:T74)+SUM(W50:W74)+SUM(Z50:Z74)+SUM(AC50:AC74)</f>
        <v>1223857916</v>
      </c>
      <c r="S50" s="416"/>
      <c r="T50" s="470">
        <f t="shared" si="0"/>
        <v>0</v>
      </c>
      <c r="U50" s="408">
        <f>SUM(T50:T74)</f>
        <v>820255406</v>
      </c>
      <c r="V50" s="416"/>
      <c r="W50" s="436">
        <f t="shared" si="1"/>
        <v>0</v>
      </c>
      <c r="X50" s="408">
        <f>SUM(W50:W74)</f>
        <v>602510</v>
      </c>
      <c r="Y50" s="416"/>
      <c r="Z50" s="436">
        <f t="shared" si="2"/>
        <v>270000000</v>
      </c>
      <c r="AA50" s="408">
        <f>SUM(Z50:Z74)</f>
        <v>403000000</v>
      </c>
      <c r="AB50" s="416"/>
      <c r="AC50" s="436">
        <f t="shared" si="3"/>
        <v>0</v>
      </c>
      <c r="AD50" s="408">
        <f>SUM(AC50:AC74)</f>
        <v>0</v>
      </c>
      <c r="AE50" s="413"/>
    </row>
    <row r="51" spans="2:31" ht="40.5" customHeight="1" x14ac:dyDescent="0.25">
      <c r="B51" s="486"/>
      <c r="C51" s="427"/>
      <c r="D51" s="380"/>
      <c r="E51" s="381"/>
      <c r="F51" s="380"/>
      <c r="G51" s="202" t="s">
        <v>347</v>
      </c>
      <c r="H51" s="205" t="s">
        <v>348</v>
      </c>
      <c r="I51" s="380"/>
      <c r="J51" s="380"/>
      <c r="K51" s="380"/>
      <c r="L51" s="380"/>
      <c r="M51" s="380"/>
      <c r="N51" s="380"/>
      <c r="O51" s="380"/>
      <c r="P51" s="406"/>
      <c r="Q51" s="416"/>
      <c r="R51" s="408"/>
      <c r="S51" s="416"/>
      <c r="T51" s="471">
        <f t="shared" si="0"/>
        <v>0</v>
      </c>
      <c r="U51" s="408"/>
      <c r="V51" s="416"/>
      <c r="W51" s="466">
        <f t="shared" si="1"/>
        <v>0</v>
      </c>
      <c r="X51" s="408"/>
      <c r="Y51" s="416"/>
      <c r="Z51" s="466">
        <f t="shared" si="2"/>
        <v>0</v>
      </c>
      <c r="AA51" s="408"/>
      <c r="AB51" s="416"/>
      <c r="AC51" s="466">
        <f t="shared" si="3"/>
        <v>0</v>
      </c>
      <c r="AD51" s="408"/>
      <c r="AE51" s="413"/>
    </row>
    <row r="52" spans="2:31" ht="62.25" customHeight="1" x14ac:dyDescent="0.25">
      <c r="B52" s="486"/>
      <c r="C52" s="427"/>
      <c r="D52" s="380"/>
      <c r="E52" s="381"/>
      <c r="F52" s="380"/>
      <c r="G52" s="202" t="s">
        <v>345</v>
      </c>
      <c r="H52" s="205" t="s">
        <v>346</v>
      </c>
      <c r="I52" s="380"/>
      <c r="J52" s="380"/>
      <c r="K52" s="380"/>
      <c r="L52" s="380"/>
      <c r="M52" s="380"/>
      <c r="N52" s="380"/>
      <c r="O52" s="380"/>
      <c r="P52" s="406"/>
      <c r="Q52" s="416"/>
      <c r="R52" s="408"/>
      <c r="S52" s="416"/>
      <c r="T52" s="471">
        <f t="shared" si="0"/>
        <v>0</v>
      </c>
      <c r="U52" s="408"/>
      <c r="V52" s="416"/>
      <c r="W52" s="466">
        <f t="shared" si="1"/>
        <v>0</v>
      </c>
      <c r="X52" s="408"/>
      <c r="Y52" s="416"/>
      <c r="Z52" s="466">
        <f t="shared" si="2"/>
        <v>0</v>
      </c>
      <c r="AA52" s="408"/>
      <c r="AB52" s="416"/>
      <c r="AC52" s="466">
        <f t="shared" si="3"/>
        <v>0</v>
      </c>
      <c r="AD52" s="408"/>
      <c r="AE52" s="413"/>
    </row>
    <row r="53" spans="2:31" ht="62.25" customHeight="1" x14ac:dyDescent="0.25">
      <c r="B53" s="486"/>
      <c r="C53" s="427"/>
      <c r="D53" s="380"/>
      <c r="E53" s="381"/>
      <c r="F53" s="380"/>
      <c r="G53" s="202" t="s">
        <v>347</v>
      </c>
      <c r="H53" s="205" t="s">
        <v>348</v>
      </c>
      <c r="I53" s="380"/>
      <c r="J53" s="380"/>
      <c r="K53" s="380"/>
      <c r="L53" s="380"/>
      <c r="M53" s="380"/>
      <c r="N53" s="380"/>
      <c r="O53" s="380"/>
      <c r="P53" s="406"/>
      <c r="Q53" s="416"/>
      <c r="R53" s="408"/>
      <c r="S53" s="416"/>
      <c r="T53" s="472">
        <f t="shared" si="0"/>
        <v>0</v>
      </c>
      <c r="U53" s="408"/>
      <c r="V53" s="416"/>
      <c r="W53" s="437">
        <f t="shared" si="1"/>
        <v>0</v>
      </c>
      <c r="X53" s="408"/>
      <c r="Y53" s="416"/>
      <c r="Z53" s="437">
        <f t="shared" si="2"/>
        <v>0</v>
      </c>
      <c r="AA53" s="408"/>
      <c r="AB53" s="416"/>
      <c r="AC53" s="437">
        <f t="shared" si="3"/>
        <v>0</v>
      </c>
      <c r="AD53" s="408"/>
      <c r="AE53" s="413"/>
    </row>
    <row r="54" spans="2:31" ht="54" customHeight="1" x14ac:dyDescent="0.25">
      <c r="B54" s="486"/>
      <c r="C54" s="427"/>
      <c r="D54" s="444">
        <v>2012170010049</v>
      </c>
      <c r="E54" s="456" t="s">
        <v>349</v>
      </c>
      <c r="F54" s="456" t="s">
        <v>350</v>
      </c>
      <c r="G54" s="232" t="s">
        <v>351</v>
      </c>
      <c r="H54" s="257" t="s">
        <v>352</v>
      </c>
      <c r="I54" s="380">
        <v>42</v>
      </c>
      <c r="J54" s="380">
        <v>3</v>
      </c>
      <c r="K54" s="380">
        <v>11</v>
      </c>
      <c r="L54" s="380">
        <v>13</v>
      </c>
      <c r="M54" s="380">
        <v>32</v>
      </c>
      <c r="N54" s="380">
        <v>49</v>
      </c>
      <c r="O54" s="380">
        <v>4</v>
      </c>
      <c r="P54" s="406">
        <v>5000000</v>
      </c>
      <c r="Q54" s="416">
        <f>SUM(P54:P57)</f>
        <v>5000000</v>
      </c>
      <c r="R54" s="408"/>
      <c r="S54" s="416"/>
      <c r="T54" s="470">
        <f t="shared" si="0"/>
        <v>0</v>
      </c>
      <c r="U54" s="408"/>
      <c r="V54" s="416"/>
      <c r="W54" s="436">
        <f t="shared" si="1"/>
        <v>0</v>
      </c>
      <c r="X54" s="408"/>
      <c r="Y54" s="416"/>
      <c r="Z54" s="467">
        <f t="shared" si="2"/>
        <v>5000000</v>
      </c>
      <c r="AA54" s="408"/>
      <c r="AB54" s="416"/>
      <c r="AC54" s="436">
        <f t="shared" si="3"/>
        <v>0</v>
      </c>
      <c r="AD54" s="408"/>
      <c r="AE54" s="413"/>
    </row>
    <row r="55" spans="2:31" ht="66.75" customHeight="1" x14ac:dyDescent="0.25">
      <c r="B55" s="486"/>
      <c r="C55" s="427"/>
      <c r="D55" s="444"/>
      <c r="E55" s="456"/>
      <c r="F55" s="456"/>
      <c r="G55" s="232" t="s">
        <v>353</v>
      </c>
      <c r="H55" s="257" t="s">
        <v>354</v>
      </c>
      <c r="I55" s="380"/>
      <c r="J55" s="380"/>
      <c r="K55" s="380"/>
      <c r="L55" s="380"/>
      <c r="M55" s="380"/>
      <c r="N55" s="380"/>
      <c r="O55" s="380"/>
      <c r="P55" s="406"/>
      <c r="Q55" s="416"/>
      <c r="R55" s="408"/>
      <c r="S55" s="416"/>
      <c r="T55" s="471">
        <f t="shared" si="0"/>
        <v>0</v>
      </c>
      <c r="U55" s="408"/>
      <c r="V55" s="416"/>
      <c r="W55" s="466">
        <f t="shared" si="1"/>
        <v>0</v>
      </c>
      <c r="X55" s="408"/>
      <c r="Y55" s="416"/>
      <c r="Z55" s="468">
        <f t="shared" si="2"/>
        <v>0</v>
      </c>
      <c r="AA55" s="408"/>
      <c r="AB55" s="416"/>
      <c r="AC55" s="466">
        <f t="shared" si="3"/>
        <v>0</v>
      </c>
      <c r="AD55" s="408"/>
      <c r="AE55" s="413"/>
    </row>
    <row r="56" spans="2:31" ht="66.75" customHeight="1" x14ac:dyDescent="0.25">
      <c r="B56" s="486"/>
      <c r="C56" s="427"/>
      <c r="D56" s="444"/>
      <c r="E56" s="456"/>
      <c r="F56" s="456"/>
      <c r="G56" s="232" t="s">
        <v>351</v>
      </c>
      <c r="H56" s="257" t="s">
        <v>352</v>
      </c>
      <c r="I56" s="380"/>
      <c r="J56" s="380"/>
      <c r="K56" s="380"/>
      <c r="L56" s="380"/>
      <c r="M56" s="380"/>
      <c r="N56" s="380"/>
      <c r="O56" s="380"/>
      <c r="P56" s="406"/>
      <c r="Q56" s="416"/>
      <c r="R56" s="408"/>
      <c r="S56" s="416"/>
      <c r="T56" s="471">
        <f t="shared" si="0"/>
        <v>0</v>
      </c>
      <c r="U56" s="408"/>
      <c r="V56" s="416"/>
      <c r="W56" s="466">
        <f t="shared" si="1"/>
        <v>0</v>
      </c>
      <c r="X56" s="408"/>
      <c r="Y56" s="416"/>
      <c r="Z56" s="468">
        <f t="shared" si="2"/>
        <v>0</v>
      </c>
      <c r="AA56" s="408"/>
      <c r="AB56" s="416"/>
      <c r="AC56" s="466">
        <f t="shared" si="3"/>
        <v>0</v>
      </c>
      <c r="AD56" s="408"/>
      <c r="AE56" s="413"/>
    </row>
    <row r="57" spans="2:31" ht="66.75" customHeight="1" x14ac:dyDescent="0.25">
      <c r="B57" s="486"/>
      <c r="C57" s="427"/>
      <c r="D57" s="444"/>
      <c r="E57" s="456"/>
      <c r="F57" s="456"/>
      <c r="G57" s="232" t="s">
        <v>353</v>
      </c>
      <c r="H57" s="257" t="s">
        <v>354</v>
      </c>
      <c r="I57" s="380"/>
      <c r="J57" s="380"/>
      <c r="K57" s="380"/>
      <c r="L57" s="380"/>
      <c r="M57" s="380"/>
      <c r="N57" s="380"/>
      <c r="O57" s="380"/>
      <c r="P57" s="406"/>
      <c r="Q57" s="416"/>
      <c r="R57" s="408"/>
      <c r="S57" s="416"/>
      <c r="T57" s="472">
        <f t="shared" si="0"/>
        <v>0</v>
      </c>
      <c r="U57" s="408"/>
      <c r="V57" s="416"/>
      <c r="W57" s="437">
        <f t="shared" si="1"/>
        <v>0</v>
      </c>
      <c r="X57" s="408"/>
      <c r="Y57" s="416"/>
      <c r="Z57" s="469">
        <f t="shared" si="2"/>
        <v>0</v>
      </c>
      <c r="AA57" s="408"/>
      <c r="AB57" s="416"/>
      <c r="AC57" s="437">
        <f t="shared" si="3"/>
        <v>0</v>
      </c>
      <c r="AD57" s="408"/>
      <c r="AE57" s="413"/>
    </row>
    <row r="58" spans="2:31" ht="58.5" customHeight="1" x14ac:dyDescent="0.25">
      <c r="B58" s="486"/>
      <c r="C58" s="427"/>
      <c r="D58" s="380">
        <v>2012170010054</v>
      </c>
      <c r="E58" s="381" t="s">
        <v>298</v>
      </c>
      <c r="F58" s="205" t="s">
        <v>355</v>
      </c>
      <c r="G58" s="202" t="s">
        <v>347</v>
      </c>
      <c r="H58" s="205" t="s">
        <v>348</v>
      </c>
      <c r="I58" s="202">
        <v>42</v>
      </c>
      <c r="J58" s="202">
        <v>3</v>
      </c>
      <c r="K58" s="202">
        <v>33</v>
      </c>
      <c r="L58" s="202">
        <v>13</v>
      </c>
      <c r="M58" s="202">
        <v>32</v>
      </c>
      <c r="N58" s="202">
        <v>54</v>
      </c>
      <c r="O58" s="202">
        <v>4</v>
      </c>
      <c r="P58" s="252">
        <v>260615442</v>
      </c>
      <c r="Q58" s="416">
        <f>SUM(P58:P68)</f>
        <v>820255406</v>
      </c>
      <c r="R58" s="408"/>
      <c r="S58" s="416"/>
      <c r="T58" s="271">
        <f t="shared" si="0"/>
        <v>260615442</v>
      </c>
      <c r="U58" s="408"/>
      <c r="V58" s="416"/>
      <c r="W58" s="268">
        <f t="shared" si="1"/>
        <v>0</v>
      </c>
      <c r="X58" s="408"/>
      <c r="Y58" s="416"/>
      <c r="Z58" s="268">
        <f t="shared" si="2"/>
        <v>0</v>
      </c>
      <c r="AA58" s="408"/>
      <c r="AB58" s="416"/>
      <c r="AC58" s="268">
        <f t="shared" si="3"/>
        <v>0</v>
      </c>
      <c r="AD58" s="408"/>
      <c r="AE58" s="413"/>
    </row>
    <row r="59" spans="2:31" ht="58.5" customHeight="1" x14ac:dyDescent="0.25">
      <c r="B59" s="486"/>
      <c r="C59" s="427"/>
      <c r="D59" s="380"/>
      <c r="E59" s="381"/>
      <c r="F59" s="205"/>
      <c r="G59" s="202"/>
      <c r="H59" s="205"/>
      <c r="I59" s="202">
        <v>42</v>
      </c>
      <c r="J59" s="202">
        <v>3</v>
      </c>
      <c r="K59" s="202">
        <v>33</v>
      </c>
      <c r="L59" s="202">
        <v>13</v>
      </c>
      <c r="M59" s="202">
        <v>32</v>
      </c>
      <c r="N59" s="202">
        <v>54</v>
      </c>
      <c r="O59" s="202">
        <v>94</v>
      </c>
      <c r="P59" s="252">
        <v>384558</v>
      </c>
      <c r="Q59" s="416"/>
      <c r="R59" s="408"/>
      <c r="S59" s="416"/>
      <c r="T59" s="271">
        <f t="shared" si="0"/>
        <v>384558</v>
      </c>
      <c r="U59" s="408"/>
      <c r="V59" s="416"/>
      <c r="W59" s="268">
        <f t="shared" si="1"/>
        <v>0</v>
      </c>
      <c r="X59" s="408"/>
      <c r="Y59" s="416"/>
      <c r="Z59" s="268">
        <f t="shared" si="2"/>
        <v>0</v>
      </c>
      <c r="AA59" s="408"/>
      <c r="AB59" s="416"/>
      <c r="AC59" s="268">
        <f t="shared" si="3"/>
        <v>0</v>
      </c>
      <c r="AD59" s="408"/>
      <c r="AE59" s="413"/>
    </row>
    <row r="60" spans="2:31" ht="57" customHeight="1" x14ac:dyDescent="0.25">
      <c r="B60" s="486"/>
      <c r="C60" s="427"/>
      <c r="D60" s="380"/>
      <c r="E60" s="381"/>
      <c r="F60" s="205" t="s">
        <v>356</v>
      </c>
      <c r="G60" s="202" t="s">
        <v>357</v>
      </c>
      <c r="H60" s="205" t="s">
        <v>358</v>
      </c>
      <c r="I60" s="202">
        <v>42</v>
      </c>
      <c r="J60" s="202">
        <v>3</v>
      </c>
      <c r="K60" s="202">
        <v>83</v>
      </c>
      <c r="L60" s="202">
        <v>13</v>
      </c>
      <c r="M60" s="202">
        <v>32</v>
      </c>
      <c r="N60" s="202">
        <v>54</v>
      </c>
      <c r="O60" s="202">
        <v>64</v>
      </c>
      <c r="P60" s="252">
        <v>3000000</v>
      </c>
      <c r="Q60" s="416"/>
      <c r="R60" s="408"/>
      <c r="S60" s="416"/>
      <c r="T60" s="271">
        <f t="shared" si="0"/>
        <v>3000000</v>
      </c>
      <c r="U60" s="408"/>
      <c r="V60" s="416"/>
      <c r="W60" s="268">
        <f t="shared" si="1"/>
        <v>0</v>
      </c>
      <c r="X60" s="408"/>
      <c r="Y60" s="416"/>
      <c r="Z60" s="268">
        <f t="shared" si="2"/>
        <v>0</v>
      </c>
      <c r="AA60" s="408"/>
      <c r="AB60" s="416"/>
      <c r="AC60" s="268">
        <f t="shared" si="3"/>
        <v>0</v>
      </c>
      <c r="AD60" s="408"/>
      <c r="AE60" s="413"/>
    </row>
    <row r="61" spans="2:31" ht="70.5" customHeight="1" x14ac:dyDescent="0.25">
      <c r="B61" s="486"/>
      <c r="C61" s="427"/>
      <c r="D61" s="380"/>
      <c r="E61" s="381"/>
      <c r="F61" s="205" t="s">
        <v>359</v>
      </c>
      <c r="G61" s="202" t="s">
        <v>360</v>
      </c>
      <c r="H61" s="205" t="s">
        <v>361</v>
      </c>
      <c r="I61" s="202">
        <v>42</v>
      </c>
      <c r="J61" s="202">
        <v>3</v>
      </c>
      <c r="K61" s="202">
        <v>83</v>
      </c>
      <c r="L61" s="202">
        <v>13</v>
      </c>
      <c r="M61" s="202">
        <v>32</v>
      </c>
      <c r="N61" s="202">
        <v>54</v>
      </c>
      <c r="O61" s="202">
        <v>14</v>
      </c>
      <c r="P61" s="252">
        <v>1000000</v>
      </c>
      <c r="Q61" s="416"/>
      <c r="R61" s="408"/>
      <c r="S61" s="416"/>
      <c r="T61" s="271">
        <f t="shared" si="0"/>
        <v>1000000</v>
      </c>
      <c r="U61" s="408"/>
      <c r="V61" s="416"/>
      <c r="W61" s="268">
        <f t="shared" si="1"/>
        <v>0</v>
      </c>
      <c r="X61" s="408"/>
      <c r="Y61" s="416"/>
      <c r="Z61" s="268">
        <f t="shared" si="2"/>
        <v>0</v>
      </c>
      <c r="AA61" s="408"/>
      <c r="AB61" s="416"/>
      <c r="AC61" s="268">
        <f t="shared" si="3"/>
        <v>0</v>
      </c>
      <c r="AD61" s="408"/>
      <c r="AE61" s="413"/>
    </row>
    <row r="62" spans="2:31" ht="40.5" customHeight="1" x14ac:dyDescent="0.25">
      <c r="B62" s="486"/>
      <c r="C62" s="427"/>
      <c r="D62" s="380"/>
      <c r="E62" s="381"/>
      <c r="F62" s="205" t="s">
        <v>362</v>
      </c>
      <c r="G62" s="202" t="s">
        <v>363</v>
      </c>
      <c r="H62" s="205" t="s">
        <v>364</v>
      </c>
      <c r="I62" s="202">
        <v>42</v>
      </c>
      <c r="J62" s="202">
        <v>3</v>
      </c>
      <c r="K62" s="202">
        <v>33</v>
      </c>
      <c r="L62" s="202">
        <v>13</v>
      </c>
      <c r="M62" s="202">
        <v>32</v>
      </c>
      <c r="N62" s="202">
        <v>54</v>
      </c>
      <c r="O62" s="202">
        <v>14</v>
      </c>
      <c r="P62" s="252">
        <v>50000000</v>
      </c>
      <c r="Q62" s="416"/>
      <c r="R62" s="408"/>
      <c r="S62" s="416"/>
      <c r="T62" s="271">
        <f t="shared" si="0"/>
        <v>50000000</v>
      </c>
      <c r="U62" s="408"/>
      <c r="V62" s="416"/>
      <c r="W62" s="268">
        <f t="shared" si="1"/>
        <v>0</v>
      </c>
      <c r="X62" s="408"/>
      <c r="Y62" s="416"/>
      <c r="Z62" s="268">
        <f t="shared" si="2"/>
        <v>0</v>
      </c>
      <c r="AA62" s="408"/>
      <c r="AB62" s="416"/>
      <c r="AC62" s="268">
        <f t="shared" si="3"/>
        <v>0</v>
      </c>
      <c r="AD62" s="408"/>
      <c r="AE62" s="413"/>
    </row>
    <row r="63" spans="2:31" ht="40.5" customHeight="1" x14ac:dyDescent="0.25">
      <c r="B63" s="486"/>
      <c r="C63" s="427"/>
      <c r="D63" s="380"/>
      <c r="E63" s="381"/>
      <c r="F63" s="205" t="s">
        <v>365</v>
      </c>
      <c r="G63" s="202" t="s">
        <v>366</v>
      </c>
      <c r="H63" s="205" t="s">
        <v>367</v>
      </c>
      <c r="I63" s="202">
        <v>42</v>
      </c>
      <c r="J63" s="202">
        <v>3</v>
      </c>
      <c r="K63" s="202">
        <v>33</v>
      </c>
      <c r="L63" s="202">
        <v>13</v>
      </c>
      <c r="M63" s="202">
        <v>32</v>
      </c>
      <c r="N63" s="202">
        <v>54</v>
      </c>
      <c r="O63" s="202">
        <v>24</v>
      </c>
      <c r="P63" s="252">
        <v>150000000</v>
      </c>
      <c r="Q63" s="416"/>
      <c r="R63" s="408"/>
      <c r="S63" s="416"/>
      <c r="T63" s="271">
        <f t="shared" si="0"/>
        <v>150000000</v>
      </c>
      <c r="U63" s="408"/>
      <c r="V63" s="416"/>
      <c r="W63" s="268">
        <f t="shared" si="1"/>
        <v>0</v>
      </c>
      <c r="X63" s="408"/>
      <c r="Y63" s="416"/>
      <c r="Z63" s="268">
        <f t="shared" si="2"/>
        <v>0</v>
      </c>
      <c r="AA63" s="408"/>
      <c r="AB63" s="416"/>
      <c r="AC63" s="268">
        <f t="shared" si="3"/>
        <v>0</v>
      </c>
      <c r="AD63" s="408"/>
      <c r="AE63" s="413"/>
    </row>
    <row r="64" spans="2:31" ht="29.25" customHeight="1" x14ac:dyDescent="0.25">
      <c r="B64" s="486"/>
      <c r="C64" s="427"/>
      <c r="D64" s="380"/>
      <c r="E64" s="381"/>
      <c r="F64" s="381" t="s">
        <v>368</v>
      </c>
      <c r="G64" s="380" t="s">
        <v>351</v>
      </c>
      <c r="H64" s="381" t="s">
        <v>352</v>
      </c>
      <c r="I64" s="202">
        <v>42</v>
      </c>
      <c r="J64" s="202">
        <v>3</v>
      </c>
      <c r="K64" s="202">
        <v>33</v>
      </c>
      <c r="L64" s="202">
        <v>13</v>
      </c>
      <c r="M64" s="202">
        <v>32</v>
      </c>
      <c r="N64" s="202">
        <v>54</v>
      </c>
      <c r="O64" s="202">
        <v>34</v>
      </c>
      <c r="P64" s="252">
        <v>35000000</v>
      </c>
      <c r="Q64" s="416"/>
      <c r="R64" s="408"/>
      <c r="S64" s="416"/>
      <c r="T64" s="271">
        <f t="shared" si="0"/>
        <v>35000000</v>
      </c>
      <c r="U64" s="408"/>
      <c r="V64" s="416"/>
      <c r="W64" s="268">
        <f t="shared" si="1"/>
        <v>0</v>
      </c>
      <c r="X64" s="408"/>
      <c r="Y64" s="416"/>
      <c r="Z64" s="268">
        <f t="shared" si="2"/>
        <v>0</v>
      </c>
      <c r="AA64" s="408"/>
      <c r="AB64" s="416"/>
      <c r="AC64" s="268">
        <f t="shared" si="3"/>
        <v>0</v>
      </c>
      <c r="AD64" s="408"/>
      <c r="AE64" s="413"/>
    </row>
    <row r="65" spans="2:31" ht="29.25" customHeight="1" x14ac:dyDescent="0.25">
      <c r="B65" s="486"/>
      <c r="C65" s="427"/>
      <c r="D65" s="380"/>
      <c r="E65" s="381"/>
      <c r="F65" s="381"/>
      <c r="G65" s="380"/>
      <c r="H65" s="381"/>
      <c r="I65" s="202">
        <v>42</v>
      </c>
      <c r="J65" s="202">
        <v>3</v>
      </c>
      <c r="K65" s="202">
        <v>33</v>
      </c>
      <c r="L65" s="202">
        <v>13</v>
      </c>
      <c r="M65" s="202">
        <v>32</v>
      </c>
      <c r="N65" s="202">
        <v>54</v>
      </c>
      <c r="O65" s="202">
        <v>44</v>
      </c>
      <c r="P65" s="252">
        <v>170000000</v>
      </c>
      <c r="Q65" s="416"/>
      <c r="R65" s="408"/>
      <c r="S65" s="416"/>
      <c r="T65" s="271">
        <f t="shared" si="0"/>
        <v>170000000</v>
      </c>
      <c r="U65" s="408"/>
      <c r="V65" s="416"/>
      <c r="W65" s="268">
        <f t="shared" si="1"/>
        <v>0</v>
      </c>
      <c r="X65" s="408"/>
      <c r="Y65" s="416"/>
      <c r="Z65" s="268">
        <f t="shared" si="2"/>
        <v>0</v>
      </c>
      <c r="AA65" s="408"/>
      <c r="AB65" s="416"/>
      <c r="AC65" s="268">
        <f t="shared" si="3"/>
        <v>0</v>
      </c>
      <c r="AD65" s="408"/>
      <c r="AE65" s="413"/>
    </row>
    <row r="66" spans="2:31" ht="58.5" customHeight="1" x14ac:dyDescent="0.25">
      <c r="B66" s="486"/>
      <c r="C66" s="427"/>
      <c r="D66" s="380"/>
      <c r="E66" s="381"/>
      <c r="F66" s="205" t="s">
        <v>369</v>
      </c>
      <c r="G66" s="202" t="s">
        <v>370</v>
      </c>
      <c r="H66" s="205" t="s">
        <v>371</v>
      </c>
      <c r="I66" s="202">
        <v>42</v>
      </c>
      <c r="J66" s="202">
        <v>3</v>
      </c>
      <c r="K66" s="202">
        <v>33</v>
      </c>
      <c r="L66" s="202">
        <v>13</v>
      </c>
      <c r="M66" s="202">
        <v>32</v>
      </c>
      <c r="N66" s="202">
        <v>54</v>
      </c>
      <c r="O66" s="202">
        <v>54</v>
      </c>
      <c r="P66" s="252">
        <v>110000000</v>
      </c>
      <c r="Q66" s="416"/>
      <c r="R66" s="408"/>
      <c r="S66" s="416"/>
      <c r="T66" s="271">
        <f t="shared" si="0"/>
        <v>110000000</v>
      </c>
      <c r="U66" s="408"/>
      <c r="V66" s="416"/>
      <c r="W66" s="268">
        <f t="shared" si="1"/>
        <v>0</v>
      </c>
      <c r="X66" s="408"/>
      <c r="Y66" s="416"/>
      <c r="Z66" s="268">
        <f t="shared" si="2"/>
        <v>0</v>
      </c>
      <c r="AA66" s="408"/>
      <c r="AB66" s="416"/>
      <c r="AC66" s="268">
        <f t="shared" si="3"/>
        <v>0</v>
      </c>
      <c r="AD66" s="408"/>
      <c r="AE66" s="413"/>
    </row>
    <row r="67" spans="2:31" ht="63.75" customHeight="1" x14ac:dyDescent="0.25">
      <c r="B67" s="486"/>
      <c r="C67" s="427"/>
      <c r="D67" s="380"/>
      <c r="E67" s="381"/>
      <c r="F67" s="205" t="s">
        <v>372</v>
      </c>
      <c r="G67" s="202" t="s">
        <v>373</v>
      </c>
      <c r="H67" s="205" t="s">
        <v>374</v>
      </c>
      <c r="I67" s="202">
        <v>42</v>
      </c>
      <c r="J67" s="202">
        <v>3</v>
      </c>
      <c r="K67" s="202">
        <v>33</v>
      </c>
      <c r="L67" s="202">
        <v>13</v>
      </c>
      <c r="M67" s="202">
        <v>32</v>
      </c>
      <c r="N67" s="202">
        <v>54</v>
      </c>
      <c r="O67" s="202">
        <v>74</v>
      </c>
      <c r="P67" s="252">
        <v>20000000</v>
      </c>
      <c r="Q67" s="416"/>
      <c r="R67" s="408"/>
      <c r="S67" s="416"/>
      <c r="T67" s="271">
        <f t="shared" si="0"/>
        <v>20000000</v>
      </c>
      <c r="U67" s="408"/>
      <c r="V67" s="416"/>
      <c r="W67" s="268">
        <f t="shared" si="1"/>
        <v>0</v>
      </c>
      <c r="X67" s="408"/>
      <c r="Y67" s="416"/>
      <c r="Z67" s="268">
        <f t="shared" si="2"/>
        <v>0</v>
      </c>
      <c r="AA67" s="408"/>
      <c r="AB67" s="416"/>
      <c r="AC67" s="268">
        <f t="shared" si="3"/>
        <v>0</v>
      </c>
      <c r="AD67" s="408"/>
      <c r="AE67" s="413"/>
    </row>
    <row r="68" spans="2:31" ht="55.5" customHeight="1" x14ac:dyDescent="0.25">
      <c r="B68" s="486"/>
      <c r="C68" s="427"/>
      <c r="D68" s="380"/>
      <c r="E68" s="381"/>
      <c r="F68" s="205" t="s">
        <v>375</v>
      </c>
      <c r="G68" s="202" t="s">
        <v>373</v>
      </c>
      <c r="H68" s="205" t="s">
        <v>374</v>
      </c>
      <c r="I68" s="202">
        <v>42</v>
      </c>
      <c r="J68" s="202">
        <v>3</v>
      </c>
      <c r="K68" s="202">
        <v>33</v>
      </c>
      <c r="L68" s="202">
        <v>13</v>
      </c>
      <c r="M68" s="202">
        <v>32</v>
      </c>
      <c r="N68" s="202">
        <v>54</v>
      </c>
      <c r="O68" s="202">
        <v>84</v>
      </c>
      <c r="P68" s="252">
        <v>20255406</v>
      </c>
      <c r="Q68" s="416"/>
      <c r="R68" s="408"/>
      <c r="S68" s="416"/>
      <c r="T68" s="271">
        <f t="shared" si="0"/>
        <v>20255406</v>
      </c>
      <c r="U68" s="408"/>
      <c r="V68" s="416"/>
      <c r="W68" s="268">
        <f t="shared" si="1"/>
        <v>0</v>
      </c>
      <c r="X68" s="408"/>
      <c r="Y68" s="416"/>
      <c r="Z68" s="268">
        <f t="shared" si="2"/>
        <v>0</v>
      </c>
      <c r="AA68" s="408"/>
      <c r="AB68" s="416"/>
      <c r="AC68" s="268">
        <f t="shared" si="3"/>
        <v>0</v>
      </c>
      <c r="AD68" s="408"/>
      <c r="AE68" s="413"/>
    </row>
    <row r="69" spans="2:31" ht="57" customHeight="1" x14ac:dyDescent="0.25">
      <c r="B69" s="486"/>
      <c r="C69" s="427"/>
      <c r="D69" s="380">
        <v>2012170010059</v>
      </c>
      <c r="E69" s="381" t="s">
        <v>376</v>
      </c>
      <c r="F69" s="381" t="s">
        <v>377</v>
      </c>
      <c r="G69" s="380" t="s">
        <v>378</v>
      </c>
      <c r="H69" s="381" t="s">
        <v>358</v>
      </c>
      <c r="I69" s="380">
        <v>42</v>
      </c>
      <c r="J69" s="380">
        <v>3</v>
      </c>
      <c r="K69" s="380">
        <v>11</v>
      </c>
      <c r="L69" s="380">
        <v>13</v>
      </c>
      <c r="M69" s="380">
        <v>32</v>
      </c>
      <c r="N69" s="380">
        <v>59</v>
      </c>
      <c r="O69" s="380">
        <v>14</v>
      </c>
      <c r="P69" s="406">
        <v>52000000</v>
      </c>
      <c r="Q69" s="416">
        <f>SUM(P69:P70)</f>
        <v>52000000</v>
      </c>
      <c r="R69" s="408"/>
      <c r="S69" s="416"/>
      <c r="T69" s="470">
        <f t="shared" si="0"/>
        <v>0</v>
      </c>
      <c r="U69" s="408"/>
      <c r="V69" s="416"/>
      <c r="W69" s="436">
        <f t="shared" si="1"/>
        <v>0</v>
      </c>
      <c r="X69" s="408"/>
      <c r="Y69" s="416"/>
      <c r="Z69" s="436">
        <f t="shared" si="2"/>
        <v>52000000</v>
      </c>
      <c r="AA69" s="408"/>
      <c r="AB69" s="416"/>
      <c r="AC69" s="436">
        <f t="shared" si="3"/>
        <v>0</v>
      </c>
      <c r="AD69" s="408"/>
      <c r="AE69" s="413"/>
    </row>
    <row r="70" spans="2:31" ht="57" customHeight="1" x14ac:dyDescent="0.25">
      <c r="B70" s="486"/>
      <c r="C70" s="427"/>
      <c r="D70" s="380"/>
      <c r="E70" s="381"/>
      <c r="F70" s="381"/>
      <c r="G70" s="380"/>
      <c r="H70" s="381"/>
      <c r="I70" s="380"/>
      <c r="J70" s="380"/>
      <c r="K70" s="380"/>
      <c r="L70" s="380"/>
      <c r="M70" s="380"/>
      <c r="N70" s="380"/>
      <c r="O70" s="380"/>
      <c r="P70" s="406"/>
      <c r="Q70" s="416"/>
      <c r="R70" s="408"/>
      <c r="S70" s="416"/>
      <c r="T70" s="471">
        <f t="shared" si="0"/>
        <v>0</v>
      </c>
      <c r="U70" s="408"/>
      <c r="V70" s="416"/>
      <c r="W70" s="466">
        <f t="shared" si="1"/>
        <v>0</v>
      </c>
      <c r="X70" s="408"/>
      <c r="Y70" s="416"/>
      <c r="Z70" s="466">
        <f t="shared" si="2"/>
        <v>0</v>
      </c>
      <c r="AA70" s="408"/>
      <c r="AB70" s="416"/>
      <c r="AC70" s="466">
        <f t="shared" si="3"/>
        <v>0</v>
      </c>
      <c r="AD70" s="408"/>
      <c r="AE70" s="413"/>
    </row>
    <row r="71" spans="2:31" ht="57" customHeight="1" x14ac:dyDescent="0.25">
      <c r="B71" s="486"/>
      <c r="C71" s="427"/>
      <c r="D71" s="380"/>
      <c r="E71" s="381"/>
      <c r="F71" s="205" t="s">
        <v>356</v>
      </c>
      <c r="G71" s="202" t="s">
        <v>357</v>
      </c>
      <c r="H71" s="205" t="s">
        <v>358</v>
      </c>
      <c r="I71" s="380"/>
      <c r="J71" s="380"/>
      <c r="K71" s="380"/>
      <c r="L71" s="380"/>
      <c r="M71" s="380"/>
      <c r="N71" s="380"/>
      <c r="O71" s="380"/>
      <c r="P71" s="406"/>
      <c r="Q71" s="416"/>
      <c r="R71" s="408"/>
      <c r="S71" s="416"/>
      <c r="T71" s="472">
        <f t="shared" si="0"/>
        <v>0</v>
      </c>
      <c r="U71" s="408"/>
      <c r="V71" s="416"/>
      <c r="W71" s="437">
        <f t="shared" si="1"/>
        <v>0</v>
      </c>
      <c r="X71" s="408"/>
      <c r="Y71" s="416"/>
      <c r="Z71" s="437">
        <f t="shared" si="2"/>
        <v>0</v>
      </c>
      <c r="AA71" s="408"/>
      <c r="AB71" s="416"/>
      <c r="AC71" s="437">
        <f t="shared" si="3"/>
        <v>0</v>
      </c>
      <c r="AD71" s="408"/>
      <c r="AE71" s="413"/>
    </row>
    <row r="72" spans="2:31" ht="60.75" customHeight="1" x14ac:dyDescent="0.25">
      <c r="B72" s="486"/>
      <c r="C72" s="427"/>
      <c r="D72" s="380">
        <v>2012170010065</v>
      </c>
      <c r="E72" s="381" t="s">
        <v>379</v>
      </c>
      <c r="F72" s="458" t="s">
        <v>380</v>
      </c>
      <c r="G72" s="361" t="s">
        <v>381</v>
      </c>
      <c r="H72" s="458" t="s">
        <v>371</v>
      </c>
      <c r="I72" s="202">
        <v>42</v>
      </c>
      <c r="J72" s="202">
        <v>3</v>
      </c>
      <c r="K72" s="202">
        <v>11</v>
      </c>
      <c r="L72" s="202">
        <v>13</v>
      </c>
      <c r="M72" s="202">
        <v>32</v>
      </c>
      <c r="N72" s="202">
        <v>65</v>
      </c>
      <c r="O72" s="202">
        <v>4</v>
      </c>
      <c r="P72" s="252">
        <v>67225000</v>
      </c>
      <c r="Q72" s="416">
        <f>SUM(P72:P74)</f>
        <v>76602510</v>
      </c>
      <c r="R72" s="408"/>
      <c r="S72" s="416"/>
      <c r="T72" s="271">
        <f t="shared" si="0"/>
        <v>0</v>
      </c>
      <c r="U72" s="408"/>
      <c r="V72" s="416"/>
      <c r="W72" s="268">
        <f t="shared" si="1"/>
        <v>0</v>
      </c>
      <c r="X72" s="408"/>
      <c r="Y72" s="416"/>
      <c r="Z72" s="268">
        <f t="shared" si="2"/>
        <v>67225000</v>
      </c>
      <c r="AA72" s="408"/>
      <c r="AB72" s="416"/>
      <c r="AC72" s="268">
        <f t="shared" si="3"/>
        <v>0</v>
      </c>
      <c r="AD72" s="408"/>
      <c r="AE72" s="413"/>
    </row>
    <row r="73" spans="2:31" ht="60.75" customHeight="1" x14ac:dyDescent="0.25">
      <c r="B73" s="486"/>
      <c r="C73" s="427"/>
      <c r="D73" s="380"/>
      <c r="E73" s="381"/>
      <c r="F73" s="459"/>
      <c r="G73" s="363"/>
      <c r="H73" s="459"/>
      <c r="I73" s="202">
        <v>42</v>
      </c>
      <c r="J73" s="202">
        <v>3</v>
      </c>
      <c r="K73" s="202">
        <v>82</v>
      </c>
      <c r="L73" s="202">
        <v>13</v>
      </c>
      <c r="M73" s="202">
        <v>32</v>
      </c>
      <c r="N73" s="202">
        <v>65</v>
      </c>
      <c r="O73" s="202">
        <v>3</v>
      </c>
      <c r="P73" s="252">
        <v>602510</v>
      </c>
      <c r="Q73" s="416"/>
      <c r="R73" s="408"/>
      <c r="S73" s="416"/>
      <c r="T73" s="271">
        <f t="shared" si="0"/>
        <v>0</v>
      </c>
      <c r="U73" s="408"/>
      <c r="V73" s="416"/>
      <c r="W73" s="268">
        <f t="shared" si="1"/>
        <v>602510</v>
      </c>
      <c r="X73" s="408"/>
      <c r="Y73" s="416"/>
      <c r="Z73" s="268">
        <f t="shared" si="2"/>
        <v>0</v>
      </c>
      <c r="AA73" s="408"/>
      <c r="AB73" s="416"/>
      <c r="AC73" s="268">
        <f t="shared" si="3"/>
        <v>0</v>
      </c>
      <c r="AD73" s="408"/>
      <c r="AE73" s="413"/>
    </row>
    <row r="74" spans="2:31" ht="52.5" customHeight="1" x14ac:dyDescent="0.25">
      <c r="B74" s="486"/>
      <c r="C74" s="427"/>
      <c r="D74" s="380"/>
      <c r="E74" s="381"/>
      <c r="F74" s="205" t="s">
        <v>382</v>
      </c>
      <c r="G74" s="202" t="s">
        <v>381</v>
      </c>
      <c r="H74" s="205" t="s">
        <v>371</v>
      </c>
      <c r="I74" s="202">
        <v>42</v>
      </c>
      <c r="J74" s="202">
        <v>3</v>
      </c>
      <c r="K74" s="202">
        <v>11</v>
      </c>
      <c r="L74" s="202">
        <v>13</v>
      </c>
      <c r="M74" s="202">
        <v>32</v>
      </c>
      <c r="N74" s="202">
        <v>65</v>
      </c>
      <c r="O74" s="202">
        <v>4</v>
      </c>
      <c r="P74" s="252">
        <v>8775000</v>
      </c>
      <c r="Q74" s="416"/>
      <c r="R74" s="408"/>
      <c r="S74" s="416"/>
      <c r="T74" s="271">
        <f t="shared" si="0"/>
        <v>0</v>
      </c>
      <c r="U74" s="408"/>
      <c r="V74" s="416"/>
      <c r="W74" s="268">
        <f t="shared" si="1"/>
        <v>0</v>
      </c>
      <c r="X74" s="408"/>
      <c r="Y74" s="416"/>
      <c r="Z74" s="268">
        <f t="shared" si="2"/>
        <v>8775000</v>
      </c>
      <c r="AA74" s="408"/>
      <c r="AB74" s="416"/>
      <c r="AC74" s="268">
        <f t="shared" si="3"/>
        <v>0</v>
      </c>
      <c r="AD74" s="408"/>
      <c r="AE74" s="413"/>
    </row>
    <row r="75" spans="2:31" ht="61.5" customHeight="1" x14ac:dyDescent="0.25">
      <c r="B75" s="486"/>
      <c r="C75" s="427" t="s">
        <v>383</v>
      </c>
      <c r="D75" s="232">
        <v>2012170010049</v>
      </c>
      <c r="E75" s="257" t="s">
        <v>349</v>
      </c>
      <c r="F75" s="257" t="s">
        <v>384</v>
      </c>
      <c r="G75" s="232" t="s">
        <v>385</v>
      </c>
      <c r="H75" s="257" t="s">
        <v>386</v>
      </c>
      <c r="I75" s="232">
        <v>42</v>
      </c>
      <c r="J75" s="232">
        <v>3</v>
      </c>
      <c r="K75" s="232">
        <v>11</v>
      </c>
      <c r="L75" s="232">
        <v>13</v>
      </c>
      <c r="M75" s="232">
        <v>33</v>
      </c>
      <c r="N75" s="232">
        <v>49</v>
      </c>
      <c r="O75" s="232">
        <v>3</v>
      </c>
      <c r="P75" s="273">
        <v>10000000</v>
      </c>
      <c r="Q75" s="229">
        <f>P75</f>
        <v>10000000</v>
      </c>
      <c r="R75" s="408">
        <f>SUM(T75:T80)+SUM(W75:W79)+SUM(Z75:Z79)+SUM(AC75:AC79)</f>
        <v>292000000</v>
      </c>
      <c r="S75" s="416"/>
      <c r="T75" s="271">
        <f t="shared" ref="T75:T115" si="4">IF(K75=33,P75,IF(K75=83,P75,0))</f>
        <v>0</v>
      </c>
      <c r="U75" s="408">
        <f>SUM(T75:T80)</f>
        <v>190000000</v>
      </c>
      <c r="V75" s="416"/>
      <c r="W75" s="268">
        <f t="shared" ref="W75:W115" si="5">IF(K75=22,P75,IF(K75=82,P75,0))</f>
        <v>0</v>
      </c>
      <c r="X75" s="408">
        <f>SUM(W75:W80)</f>
        <v>0</v>
      </c>
      <c r="Y75" s="416"/>
      <c r="Z75" s="268">
        <f t="shared" ref="Z75:Z115" si="6">IF(K75=11,P75,IF(K75=81,P75,0))</f>
        <v>10000000</v>
      </c>
      <c r="AA75" s="408">
        <f>SUM(Z75:Z80)</f>
        <v>102000000</v>
      </c>
      <c r="AB75" s="416"/>
      <c r="AC75" s="268">
        <f t="shared" ref="AC75:AC115" si="7">IF(K75=55,P75,IF(K75=85,P75,0))</f>
        <v>0</v>
      </c>
      <c r="AD75" s="408">
        <f>SUM(AC75:AC80)</f>
        <v>0</v>
      </c>
      <c r="AE75" s="413"/>
    </row>
    <row r="76" spans="2:31" ht="131.25" customHeight="1" x14ac:dyDescent="0.25">
      <c r="B76" s="486"/>
      <c r="C76" s="427"/>
      <c r="D76" s="232">
        <v>2012170010052</v>
      </c>
      <c r="E76" s="257" t="s">
        <v>387</v>
      </c>
      <c r="F76" s="257" t="s">
        <v>388</v>
      </c>
      <c r="G76" s="232" t="s">
        <v>296</v>
      </c>
      <c r="H76" s="257" t="s">
        <v>297</v>
      </c>
      <c r="I76" s="232">
        <v>42</v>
      </c>
      <c r="J76" s="232">
        <v>3</v>
      </c>
      <c r="K76" s="232">
        <v>11</v>
      </c>
      <c r="L76" s="232">
        <v>13</v>
      </c>
      <c r="M76" s="232">
        <v>33</v>
      </c>
      <c r="N76" s="232">
        <v>52</v>
      </c>
      <c r="O76" s="232">
        <v>4</v>
      </c>
      <c r="P76" s="273">
        <v>50000000</v>
      </c>
      <c r="Q76" s="229">
        <f>P76</f>
        <v>50000000</v>
      </c>
      <c r="R76" s="408"/>
      <c r="S76" s="416"/>
      <c r="T76" s="271">
        <f t="shared" si="4"/>
        <v>0</v>
      </c>
      <c r="U76" s="408"/>
      <c r="V76" s="416"/>
      <c r="W76" s="268">
        <f t="shared" si="5"/>
        <v>0</v>
      </c>
      <c r="X76" s="408"/>
      <c r="Y76" s="416"/>
      <c r="Z76" s="268">
        <f t="shared" si="6"/>
        <v>50000000</v>
      </c>
      <c r="AA76" s="408"/>
      <c r="AB76" s="416"/>
      <c r="AC76" s="268">
        <f t="shared" si="7"/>
        <v>0</v>
      </c>
      <c r="AD76" s="408"/>
      <c r="AE76" s="413"/>
    </row>
    <row r="77" spans="2:31" ht="122.25" customHeight="1" x14ac:dyDescent="0.25">
      <c r="B77" s="486"/>
      <c r="C77" s="427"/>
      <c r="D77" s="444">
        <v>2012170010054</v>
      </c>
      <c r="E77" s="456" t="s">
        <v>298</v>
      </c>
      <c r="F77" s="257" t="s">
        <v>389</v>
      </c>
      <c r="G77" s="232" t="s">
        <v>390</v>
      </c>
      <c r="H77" s="257" t="s">
        <v>391</v>
      </c>
      <c r="I77" s="444">
        <v>42</v>
      </c>
      <c r="J77" s="444">
        <v>3</v>
      </c>
      <c r="K77" s="444">
        <v>33</v>
      </c>
      <c r="L77" s="444">
        <v>13</v>
      </c>
      <c r="M77" s="444">
        <v>33</v>
      </c>
      <c r="N77" s="444">
        <v>54</v>
      </c>
      <c r="O77" s="444">
        <v>4</v>
      </c>
      <c r="P77" s="460">
        <v>20000000</v>
      </c>
      <c r="Q77" s="416">
        <f>SUM(P77:P78)</f>
        <v>20000000</v>
      </c>
      <c r="R77" s="408"/>
      <c r="S77" s="416"/>
      <c r="T77" s="271">
        <f t="shared" si="4"/>
        <v>20000000</v>
      </c>
      <c r="U77" s="408"/>
      <c r="V77" s="416"/>
      <c r="W77" s="268">
        <f t="shared" si="5"/>
        <v>0</v>
      </c>
      <c r="X77" s="408"/>
      <c r="Y77" s="416"/>
      <c r="Z77" s="268">
        <f t="shared" si="6"/>
        <v>0</v>
      </c>
      <c r="AA77" s="408"/>
      <c r="AB77" s="416"/>
      <c r="AC77" s="268">
        <f t="shared" si="7"/>
        <v>0</v>
      </c>
      <c r="AD77" s="408"/>
      <c r="AE77" s="413"/>
    </row>
    <row r="78" spans="2:31" ht="122.25" customHeight="1" x14ac:dyDescent="0.25">
      <c r="B78" s="486"/>
      <c r="C78" s="427"/>
      <c r="D78" s="444"/>
      <c r="E78" s="456"/>
      <c r="F78" s="257" t="s">
        <v>392</v>
      </c>
      <c r="G78" s="232" t="s">
        <v>390</v>
      </c>
      <c r="H78" s="257" t="s">
        <v>391</v>
      </c>
      <c r="I78" s="444"/>
      <c r="J78" s="444"/>
      <c r="K78" s="444"/>
      <c r="L78" s="444"/>
      <c r="M78" s="444"/>
      <c r="N78" s="444"/>
      <c r="O78" s="444"/>
      <c r="P78" s="460"/>
      <c r="Q78" s="416"/>
      <c r="R78" s="408"/>
      <c r="S78" s="416"/>
      <c r="T78" s="271">
        <f t="shared" si="4"/>
        <v>0</v>
      </c>
      <c r="U78" s="408"/>
      <c r="V78" s="416"/>
      <c r="W78" s="268">
        <f t="shared" si="5"/>
        <v>0</v>
      </c>
      <c r="X78" s="408"/>
      <c r="Y78" s="416"/>
      <c r="Z78" s="268">
        <f t="shared" si="6"/>
        <v>0</v>
      </c>
      <c r="AA78" s="408"/>
      <c r="AB78" s="416"/>
      <c r="AC78" s="268">
        <f t="shared" si="7"/>
        <v>0</v>
      </c>
      <c r="AD78" s="408"/>
      <c r="AE78" s="413"/>
    </row>
    <row r="79" spans="2:31" ht="90.75" customHeight="1" x14ac:dyDescent="0.25">
      <c r="B79" s="486"/>
      <c r="C79" s="427"/>
      <c r="D79" s="444">
        <v>2012170010057</v>
      </c>
      <c r="E79" s="456" t="s">
        <v>393</v>
      </c>
      <c r="F79" s="456" t="s">
        <v>394</v>
      </c>
      <c r="G79" s="444" t="s">
        <v>390</v>
      </c>
      <c r="H79" s="456" t="s">
        <v>395</v>
      </c>
      <c r="I79" s="232">
        <v>42</v>
      </c>
      <c r="J79" s="232">
        <v>3</v>
      </c>
      <c r="K79" s="232">
        <v>11</v>
      </c>
      <c r="L79" s="232">
        <v>13</v>
      </c>
      <c r="M79" s="232">
        <v>33</v>
      </c>
      <c r="N79" s="232">
        <v>57</v>
      </c>
      <c r="O79" s="232">
        <v>4</v>
      </c>
      <c r="P79" s="273">
        <v>42000000</v>
      </c>
      <c r="Q79" s="416">
        <f>SUM(P79:P80)</f>
        <v>212000000</v>
      </c>
      <c r="R79" s="408"/>
      <c r="S79" s="416"/>
      <c r="T79" s="271">
        <f t="shared" si="4"/>
        <v>0</v>
      </c>
      <c r="U79" s="408"/>
      <c r="V79" s="416"/>
      <c r="W79" s="268">
        <f t="shared" si="5"/>
        <v>0</v>
      </c>
      <c r="X79" s="408"/>
      <c r="Y79" s="416"/>
      <c r="Z79" s="268">
        <f t="shared" si="6"/>
        <v>42000000</v>
      </c>
      <c r="AA79" s="408"/>
      <c r="AB79" s="416"/>
      <c r="AC79" s="268">
        <f t="shared" si="7"/>
        <v>0</v>
      </c>
      <c r="AD79" s="408"/>
      <c r="AE79" s="413"/>
    </row>
    <row r="80" spans="2:31" ht="90.75" customHeight="1" x14ac:dyDescent="0.25">
      <c r="B80" s="486"/>
      <c r="C80" s="427"/>
      <c r="D80" s="444"/>
      <c r="E80" s="456"/>
      <c r="F80" s="456"/>
      <c r="G80" s="444"/>
      <c r="H80" s="456"/>
      <c r="I80" s="232">
        <v>42</v>
      </c>
      <c r="J80" s="232">
        <v>3</v>
      </c>
      <c r="K80" s="232">
        <v>33</v>
      </c>
      <c r="L80" s="232">
        <v>13</v>
      </c>
      <c r="M80" s="232">
        <v>33</v>
      </c>
      <c r="N80" s="232">
        <v>54</v>
      </c>
      <c r="O80" s="232">
        <v>14</v>
      </c>
      <c r="P80" s="273">
        <v>170000000</v>
      </c>
      <c r="Q80" s="416"/>
      <c r="R80" s="408"/>
      <c r="S80" s="416"/>
      <c r="T80" s="271">
        <f t="shared" si="4"/>
        <v>170000000</v>
      </c>
      <c r="U80" s="408"/>
      <c r="V80" s="416"/>
      <c r="W80" s="268">
        <f t="shared" si="5"/>
        <v>0</v>
      </c>
      <c r="X80" s="408"/>
      <c r="Y80" s="416"/>
      <c r="Z80" s="268">
        <f t="shared" si="6"/>
        <v>0</v>
      </c>
      <c r="AA80" s="408"/>
      <c r="AB80" s="416"/>
      <c r="AC80" s="268">
        <f t="shared" si="7"/>
        <v>0</v>
      </c>
      <c r="AD80" s="408"/>
      <c r="AE80" s="413"/>
    </row>
    <row r="81" spans="2:31" ht="56.25" customHeight="1" x14ac:dyDescent="0.25">
      <c r="B81" s="486"/>
      <c r="C81" s="438" t="s">
        <v>396</v>
      </c>
      <c r="D81" s="444">
        <v>2012170010052</v>
      </c>
      <c r="E81" s="455" t="s">
        <v>387</v>
      </c>
      <c r="F81" s="257" t="s">
        <v>397</v>
      </c>
      <c r="G81" s="444" t="s">
        <v>398</v>
      </c>
      <c r="H81" s="456" t="s">
        <v>399</v>
      </c>
      <c r="I81" s="232">
        <v>42</v>
      </c>
      <c r="J81" s="232">
        <v>3</v>
      </c>
      <c r="K81" s="232">
        <v>11</v>
      </c>
      <c r="L81" s="232">
        <v>13</v>
      </c>
      <c r="M81" s="232">
        <v>34</v>
      </c>
      <c r="N81" s="232">
        <v>52</v>
      </c>
      <c r="O81" s="232">
        <v>4</v>
      </c>
      <c r="P81" s="273">
        <v>22000000</v>
      </c>
      <c r="Q81" s="416">
        <f>SUM(P81:P82)</f>
        <v>60000000</v>
      </c>
      <c r="R81" s="408">
        <f>SUM(Q81:Q84)</f>
        <v>185000000</v>
      </c>
      <c r="S81" s="416"/>
      <c r="T81" s="271">
        <f t="shared" si="4"/>
        <v>0</v>
      </c>
      <c r="U81" s="408">
        <f>SUM(T81:T84)</f>
        <v>0</v>
      </c>
      <c r="V81" s="416"/>
      <c r="W81" s="268">
        <f t="shared" si="5"/>
        <v>0</v>
      </c>
      <c r="X81" s="408">
        <f>SUM(W81:W84)</f>
        <v>0</v>
      </c>
      <c r="Y81" s="416"/>
      <c r="Z81" s="268">
        <f t="shared" si="6"/>
        <v>22000000</v>
      </c>
      <c r="AA81" s="474">
        <f>SUM(Z81:Z84)</f>
        <v>185000000</v>
      </c>
      <c r="AB81" s="416"/>
      <c r="AC81" s="268">
        <f t="shared" si="7"/>
        <v>0</v>
      </c>
      <c r="AD81" s="408">
        <f>SUM(AC81:AC84)</f>
        <v>0</v>
      </c>
      <c r="AE81" s="413"/>
    </row>
    <row r="82" spans="2:31" ht="55.5" customHeight="1" x14ac:dyDescent="0.25">
      <c r="B82" s="486"/>
      <c r="C82" s="457"/>
      <c r="D82" s="444"/>
      <c r="E82" s="455"/>
      <c r="F82" s="257" t="s">
        <v>400</v>
      </c>
      <c r="G82" s="444"/>
      <c r="H82" s="456"/>
      <c r="I82" s="232">
        <v>42</v>
      </c>
      <c r="J82" s="232">
        <v>3</v>
      </c>
      <c r="K82" s="232">
        <v>11</v>
      </c>
      <c r="L82" s="232">
        <v>13</v>
      </c>
      <c r="M82" s="232">
        <v>34</v>
      </c>
      <c r="N82" s="232">
        <v>52</v>
      </c>
      <c r="O82" s="232">
        <v>4</v>
      </c>
      <c r="P82" s="273">
        <v>38000000</v>
      </c>
      <c r="Q82" s="416"/>
      <c r="R82" s="408"/>
      <c r="S82" s="416"/>
      <c r="T82" s="271">
        <f t="shared" si="4"/>
        <v>0</v>
      </c>
      <c r="U82" s="408"/>
      <c r="V82" s="416"/>
      <c r="W82" s="268">
        <f t="shared" si="5"/>
        <v>0</v>
      </c>
      <c r="X82" s="408"/>
      <c r="Y82" s="416"/>
      <c r="Z82" s="268">
        <f t="shared" si="6"/>
        <v>38000000</v>
      </c>
      <c r="AA82" s="474"/>
      <c r="AB82" s="416"/>
      <c r="AC82" s="268">
        <f t="shared" si="7"/>
        <v>0</v>
      </c>
      <c r="AD82" s="408"/>
      <c r="AE82" s="413"/>
    </row>
    <row r="83" spans="2:31" ht="84.75" customHeight="1" x14ac:dyDescent="0.25">
      <c r="B83" s="486"/>
      <c r="C83" s="457"/>
      <c r="D83" s="202">
        <v>2012170010059</v>
      </c>
      <c r="E83" s="205" t="s">
        <v>376</v>
      </c>
      <c r="F83" s="205" t="s">
        <v>401</v>
      </c>
      <c r="G83" s="202" t="s">
        <v>402</v>
      </c>
      <c r="H83" s="205" t="s">
        <v>403</v>
      </c>
      <c r="I83" s="202">
        <v>44</v>
      </c>
      <c r="J83" s="202">
        <v>3</v>
      </c>
      <c r="K83" s="202">
        <v>11</v>
      </c>
      <c r="L83" s="202">
        <v>13</v>
      </c>
      <c r="M83" s="202">
        <v>34</v>
      </c>
      <c r="N83" s="202">
        <v>59</v>
      </c>
      <c r="O83" s="202">
        <v>4</v>
      </c>
      <c r="P83" s="252">
        <v>40000000</v>
      </c>
      <c r="Q83" s="229">
        <f>P83</f>
        <v>40000000</v>
      </c>
      <c r="R83" s="408"/>
      <c r="S83" s="416"/>
      <c r="T83" s="271">
        <f t="shared" si="4"/>
        <v>0</v>
      </c>
      <c r="U83" s="408"/>
      <c r="V83" s="416"/>
      <c r="W83" s="268">
        <f t="shared" si="5"/>
        <v>0</v>
      </c>
      <c r="X83" s="408"/>
      <c r="Y83" s="416"/>
      <c r="Z83" s="268">
        <f t="shared" si="6"/>
        <v>40000000</v>
      </c>
      <c r="AA83" s="474"/>
      <c r="AB83" s="416"/>
      <c r="AC83" s="268">
        <f t="shared" si="7"/>
        <v>0</v>
      </c>
      <c r="AD83" s="408"/>
      <c r="AE83" s="413"/>
    </row>
    <row r="84" spans="2:31" ht="72.75" customHeight="1" x14ac:dyDescent="0.25">
      <c r="B84" s="486"/>
      <c r="C84" s="457"/>
      <c r="D84" s="202">
        <v>2012170010063</v>
      </c>
      <c r="E84" s="205" t="s">
        <v>310</v>
      </c>
      <c r="F84" s="205" t="s">
        <v>404</v>
      </c>
      <c r="G84" s="202" t="s">
        <v>312</v>
      </c>
      <c r="H84" s="205" t="s">
        <v>313</v>
      </c>
      <c r="I84" s="202">
        <v>42</v>
      </c>
      <c r="J84" s="202">
        <v>3</v>
      </c>
      <c r="K84" s="202">
        <v>11</v>
      </c>
      <c r="L84" s="202">
        <v>13</v>
      </c>
      <c r="M84" s="202">
        <v>34</v>
      </c>
      <c r="N84" s="202">
        <v>63</v>
      </c>
      <c r="O84" s="202">
        <v>4</v>
      </c>
      <c r="P84" s="252">
        <v>85000000</v>
      </c>
      <c r="Q84" s="229">
        <f>SUM(P84:P84)</f>
        <v>85000000</v>
      </c>
      <c r="R84" s="408"/>
      <c r="S84" s="416"/>
      <c r="T84" s="271">
        <f t="shared" si="4"/>
        <v>0</v>
      </c>
      <c r="U84" s="408"/>
      <c r="V84" s="416"/>
      <c r="W84" s="268">
        <f t="shared" si="5"/>
        <v>0</v>
      </c>
      <c r="X84" s="408"/>
      <c r="Y84" s="416"/>
      <c r="Z84" s="268">
        <f t="shared" si="6"/>
        <v>85000000</v>
      </c>
      <c r="AA84" s="474"/>
      <c r="AB84" s="416"/>
      <c r="AC84" s="268">
        <f t="shared" si="7"/>
        <v>0</v>
      </c>
      <c r="AD84" s="408"/>
      <c r="AE84" s="413"/>
    </row>
    <row r="85" spans="2:31" ht="90" customHeight="1" thickBot="1" x14ac:dyDescent="0.3">
      <c r="B85" s="446"/>
      <c r="C85" s="256" t="s">
        <v>405</v>
      </c>
      <c r="D85" s="265">
        <v>2012170010059</v>
      </c>
      <c r="E85" s="266" t="s">
        <v>376</v>
      </c>
      <c r="F85" s="266" t="s">
        <v>406</v>
      </c>
      <c r="G85" s="265" t="s">
        <v>407</v>
      </c>
      <c r="H85" s="266" t="s">
        <v>408</v>
      </c>
      <c r="I85" s="265">
        <v>44</v>
      </c>
      <c r="J85" s="265">
        <v>3</v>
      </c>
      <c r="K85" s="265">
        <v>11</v>
      </c>
      <c r="L85" s="265">
        <v>13</v>
      </c>
      <c r="M85" s="265">
        <v>35</v>
      </c>
      <c r="N85" s="265">
        <v>59</v>
      </c>
      <c r="O85" s="265">
        <v>4</v>
      </c>
      <c r="P85" s="108">
        <v>30000000</v>
      </c>
      <c r="Q85" s="241">
        <f>SUM(P85:P85)</f>
        <v>30000000</v>
      </c>
      <c r="R85" s="237">
        <f>Q85</f>
        <v>30000000</v>
      </c>
      <c r="S85" s="417"/>
      <c r="T85" s="71">
        <f t="shared" si="4"/>
        <v>0</v>
      </c>
      <c r="U85" s="237">
        <f>T85</f>
        <v>0</v>
      </c>
      <c r="V85" s="417"/>
      <c r="W85" s="28">
        <f t="shared" si="5"/>
        <v>0</v>
      </c>
      <c r="X85" s="237">
        <f>W85</f>
        <v>0</v>
      </c>
      <c r="Y85" s="417"/>
      <c r="Z85" s="28">
        <f t="shared" si="6"/>
        <v>30000000</v>
      </c>
      <c r="AA85" s="237">
        <f>Z85</f>
        <v>30000000</v>
      </c>
      <c r="AB85" s="417"/>
      <c r="AC85" s="28">
        <f t="shared" si="7"/>
        <v>0</v>
      </c>
      <c r="AD85" s="237">
        <f>AC85</f>
        <v>0</v>
      </c>
      <c r="AE85" s="414"/>
    </row>
    <row r="86" spans="2:31" ht="61.5" customHeight="1" x14ac:dyDescent="0.25">
      <c r="B86" s="445" t="s">
        <v>409</v>
      </c>
      <c r="C86" s="447" t="s">
        <v>410</v>
      </c>
      <c r="D86" s="453">
        <v>2012170010103</v>
      </c>
      <c r="E86" s="366" t="s">
        <v>411</v>
      </c>
      <c r="F86" s="207" t="s">
        <v>412</v>
      </c>
      <c r="G86" s="357" t="s">
        <v>413</v>
      </c>
      <c r="H86" s="357" t="s">
        <v>414</v>
      </c>
      <c r="I86" s="357">
        <v>44</v>
      </c>
      <c r="J86" s="357">
        <v>3</v>
      </c>
      <c r="K86" s="357">
        <v>11</v>
      </c>
      <c r="L86" s="357">
        <v>13</v>
      </c>
      <c r="M86" s="357">
        <v>41</v>
      </c>
      <c r="N86" s="357">
        <v>103</v>
      </c>
      <c r="O86" s="357">
        <v>4</v>
      </c>
      <c r="P86" s="495">
        <v>80000000</v>
      </c>
      <c r="Q86" s="391">
        <f>SUM(P86:P86)</f>
        <v>80000000</v>
      </c>
      <c r="R86" s="411">
        <f>SUM(T86:T97)+SUM(W86:W97)+SUM(Z86:Z97)+SUM(AC86:AC97)</f>
        <v>80000000</v>
      </c>
      <c r="S86" s="420">
        <f>V86+Y86+AB86+AE86</f>
        <v>984281261</v>
      </c>
      <c r="T86" s="488">
        <f t="shared" si="4"/>
        <v>0</v>
      </c>
      <c r="U86" s="411">
        <f>SUM(T86:T97)</f>
        <v>0</v>
      </c>
      <c r="V86" s="420">
        <f>SUM(T86:T113)</f>
        <v>0</v>
      </c>
      <c r="W86" s="389">
        <f t="shared" si="5"/>
        <v>0</v>
      </c>
      <c r="X86" s="411">
        <f>SUM(W86:W97)</f>
        <v>0</v>
      </c>
      <c r="Y86" s="420">
        <f>SUM(W86:W113)</f>
        <v>834281261</v>
      </c>
      <c r="Z86" s="389">
        <f t="shared" si="6"/>
        <v>80000000</v>
      </c>
      <c r="AA86" s="411">
        <f>SUM(Z86:Z97)</f>
        <v>80000000</v>
      </c>
      <c r="AB86" s="420">
        <f>SUM(Z86:Z113)</f>
        <v>150000000</v>
      </c>
      <c r="AC86" s="389">
        <f t="shared" si="7"/>
        <v>0</v>
      </c>
      <c r="AD86" s="411">
        <f>SUM(AC86:AC97)</f>
        <v>0</v>
      </c>
      <c r="AE86" s="423">
        <f>SUM(AC86:AC113)</f>
        <v>0</v>
      </c>
    </row>
    <row r="87" spans="2:31" ht="27.75" customHeight="1" x14ac:dyDescent="0.25">
      <c r="B87" s="425"/>
      <c r="C87" s="427"/>
      <c r="D87" s="444"/>
      <c r="E87" s="358"/>
      <c r="F87" s="204" t="s">
        <v>415</v>
      </c>
      <c r="G87" s="359"/>
      <c r="H87" s="359"/>
      <c r="I87" s="359"/>
      <c r="J87" s="359"/>
      <c r="K87" s="359"/>
      <c r="L87" s="359"/>
      <c r="M87" s="359"/>
      <c r="N87" s="359"/>
      <c r="O87" s="359"/>
      <c r="P87" s="406"/>
      <c r="Q87" s="392"/>
      <c r="R87" s="408"/>
      <c r="S87" s="416"/>
      <c r="T87" s="471">
        <f t="shared" si="4"/>
        <v>0</v>
      </c>
      <c r="U87" s="408"/>
      <c r="V87" s="416"/>
      <c r="W87" s="466">
        <f t="shared" si="5"/>
        <v>0</v>
      </c>
      <c r="X87" s="408"/>
      <c r="Y87" s="416"/>
      <c r="Z87" s="466">
        <f t="shared" si="6"/>
        <v>0</v>
      </c>
      <c r="AA87" s="408"/>
      <c r="AB87" s="416"/>
      <c r="AC87" s="466">
        <f t="shared" si="7"/>
        <v>0</v>
      </c>
      <c r="AD87" s="408"/>
      <c r="AE87" s="413"/>
    </row>
    <row r="88" spans="2:31" ht="27.75" customHeight="1" x14ac:dyDescent="0.25">
      <c r="B88" s="425"/>
      <c r="C88" s="427"/>
      <c r="D88" s="444"/>
      <c r="E88" s="358"/>
      <c r="F88" s="204" t="s">
        <v>416</v>
      </c>
      <c r="G88" s="359"/>
      <c r="H88" s="359"/>
      <c r="I88" s="359"/>
      <c r="J88" s="359"/>
      <c r="K88" s="359"/>
      <c r="L88" s="359"/>
      <c r="M88" s="359"/>
      <c r="N88" s="359"/>
      <c r="O88" s="359"/>
      <c r="P88" s="406"/>
      <c r="Q88" s="392"/>
      <c r="R88" s="408"/>
      <c r="S88" s="416"/>
      <c r="T88" s="471">
        <f t="shared" si="4"/>
        <v>0</v>
      </c>
      <c r="U88" s="408"/>
      <c r="V88" s="416"/>
      <c r="W88" s="466">
        <f t="shared" si="5"/>
        <v>0</v>
      </c>
      <c r="X88" s="408"/>
      <c r="Y88" s="416"/>
      <c r="Z88" s="466">
        <f t="shared" si="6"/>
        <v>0</v>
      </c>
      <c r="AA88" s="408"/>
      <c r="AB88" s="416"/>
      <c r="AC88" s="466">
        <f t="shared" si="7"/>
        <v>0</v>
      </c>
      <c r="AD88" s="408"/>
      <c r="AE88" s="413"/>
    </row>
    <row r="89" spans="2:31" ht="27.75" customHeight="1" x14ac:dyDescent="0.25">
      <c r="B89" s="425"/>
      <c r="C89" s="427"/>
      <c r="D89" s="444"/>
      <c r="E89" s="358"/>
      <c r="F89" s="204" t="s">
        <v>417</v>
      </c>
      <c r="G89" s="359"/>
      <c r="H89" s="359"/>
      <c r="I89" s="359"/>
      <c r="J89" s="359"/>
      <c r="K89" s="359"/>
      <c r="L89" s="359"/>
      <c r="M89" s="359"/>
      <c r="N89" s="359"/>
      <c r="O89" s="359"/>
      <c r="P89" s="406"/>
      <c r="Q89" s="392"/>
      <c r="R89" s="408"/>
      <c r="S89" s="416"/>
      <c r="T89" s="471">
        <f t="shared" si="4"/>
        <v>0</v>
      </c>
      <c r="U89" s="408"/>
      <c r="V89" s="416"/>
      <c r="W89" s="466">
        <f t="shared" si="5"/>
        <v>0</v>
      </c>
      <c r="X89" s="408"/>
      <c r="Y89" s="416"/>
      <c r="Z89" s="466">
        <f t="shared" si="6"/>
        <v>0</v>
      </c>
      <c r="AA89" s="408"/>
      <c r="AB89" s="416"/>
      <c r="AC89" s="466">
        <f t="shared" si="7"/>
        <v>0</v>
      </c>
      <c r="AD89" s="408"/>
      <c r="AE89" s="413"/>
    </row>
    <row r="90" spans="2:31" ht="27.75" customHeight="1" x14ac:dyDescent="0.25">
      <c r="B90" s="425"/>
      <c r="C90" s="427"/>
      <c r="D90" s="444"/>
      <c r="E90" s="358"/>
      <c r="F90" s="204" t="s">
        <v>418</v>
      </c>
      <c r="G90" s="359"/>
      <c r="H90" s="359"/>
      <c r="I90" s="359"/>
      <c r="J90" s="359"/>
      <c r="K90" s="359"/>
      <c r="L90" s="359"/>
      <c r="M90" s="359"/>
      <c r="N90" s="359"/>
      <c r="O90" s="359"/>
      <c r="P90" s="406"/>
      <c r="Q90" s="392"/>
      <c r="R90" s="408"/>
      <c r="S90" s="416"/>
      <c r="T90" s="471">
        <f t="shared" si="4"/>
        <v>0</v>
      </c>
      <c r="U90" s="408"/>
      <c r="V90" s="416"/>
      <c r="W90" s="466">
        <f t="shared" si="5"/>
        <v>0</v>
      </c>
      <c r="X90" s="408"/>
      <c r="Y90" s="416"/>
      <c r="Z90" s="466">
        <f t="shared" si="6"/>
        <v>0</v>
      </c>
      <c r="AA90" s="408"/>
      <c r="AB90" s="416"/>
      <c r="AC90" s="466">
        <f t="shared" si="7"/>
        <v>0</v>
      </c>
      <c r="AD90" s="408"/>
      <c r="AE90" s="413"/>
    </row>
    <row r="91" spans="2:31" ht="27.75" customHeight="1" x14ac:dyDescent="0.25">
      <c r="B91" s="425"/>
      <c r="C91" s="427"/>
      <c r="D91" s="444"/>
      <c r="E91" s="358"/>
      <c r="F91" s="204" t="s">
        <v>419</v>
      </c>
      <c r="G91" s="359"/>
      <c r="H91" s="359"/>
      <c r="I91" s="359"/>
      <c r="J91" s="359"/>
      <c r="K91" s="359"/>
      <c r="L91" s="359"/>
      <c r="M91" s="359"/>
      <c r="N91" s="359"/>
      <c r="O91" s="359"/>
      <c r="P91" s="406"/>
      <c r="Q91" s="392"/>
      <c r="R91" s="408"/>
      <c r="S91" s="416"/>
      <c r="T91" s="471">
        <f t="shared" si="4"/>
        <v>0</v>
      </c>
      <c r="U91" s="408"/>
      <c r="V91" s="416"/>
      <c r="W91" s="466">
        <f t="shared" si="5"/>
        <v>0</v>
      </c>
      <c r="X91" s="408"/>
      <c r="Y91" s="416"/>
      <c r="Z91" s="466">
        <f t="shared" si="6"/>
        <v>0</v>
      </c>
      <c r="AA91" s="408"/>
      <c r="AB91" s="416"/>
      <c r="AC91" s="466">
        <f t="shared" si="7"/>
        <v>0</v>
      </c>
      <c r="AD91" s="408"/>
      <c r="AE91" s="413"/>
    </row>
    <row r="92" spans="2:31" ht="27.75" customHeight="1" x14ac:dyDescent="0.25">
      <c r="B92" s="425"/>
      <c r="C92" s="427"/>
      <c r="D92" s="444"/>
      <c r="E92" s="358"/>
      <c r="F92" s="204" t="s">
        <v>412</v>
      </c>
      <c r="G92" s="359"/>
      <c r="H92" s="359"/>
      <c r="I92" s="359"/>
      <c r="J92" s="359"/>
      <c r="K92" s="359"/>
      <c r="L92" s="359"/>
      <c r="M92" s="359"/>
      <c r="N92" s="359"/>
      <c r="O92" s="359"/>
      <c r="P92" s="406"/>
      <c r="Q92" s="392"/>
      <c r="R92" s="408"/>
      <c r="S92" s="416"/>
      <c r="T92" s="471">
        <f t="shared" si="4"/>
        <v>0</v>
      </c>
      <c r="U92" s="408"/>
      <c r="V92" s="416"/>
      <c r="W92" s="466">
        <f t="shared" si="5"/>
        <v>0</v>
      </c>
      <c r="X92" s="408"/>
      <c r="Y92" s="416"/>
      <c r="Z92" s="466">
        <f t="shared" si="6"/>
        <v>0</v>
      </c>
      <c r="AA92" s="408"/>
      <c r="AB92" s="416"/>
      <c r="AC92" s="466">
        <f t="shared" si="7"/>
        <v>0</v>
      </c>
      <c r="AD92" s="408"/>
      <c r="AE92" s="413"/>
    </row>
    <row r="93" spans="2:31" ht="27.75" customHeight="1" x14ac:dyDescent="0.25">
      <c r="B93" s="425"/>
      <c r="C93" s="427"/>
      <c r="D93" s="444"/>
      <c r="E93" s="358"/>
      <c r="F93" s="204" t="s">
        <v>415</v>
      </c>
      <c r="G93" s="359"/>
      <c r="H93" s="359"/>
      <c r="I93" s="359"/>
      <c r="J93" s="359"/>
      <c r="K93" s="359"/>
      <c r="L93" s="359"/>
      <c r="M93" s="359"/>
      <c r="N93" s="359"/>
      <c r="O93" s="359"/>
      <c r="P93" s="406"/>
      <c r="Q93" s="392"/>
      <c r="R93" s="408"/>
      <c r="S93" s="416"/>
      <c r="T93" s="471">
        <f t="shared" si="4"/>
        <v>0</v>
      </c>
      <c r="U93" s="408"/>
      <c r="V93" s="416"/>
      <c r="W93" s="466">
        <f t="shared" si="5"/>
        <v>0</v>
      </c>
      <c r="X93" s="408"/>
      <c r="Y93" s="416"/>
      <c r="Z93" s="466">
        <f t="shared" si="6"/>
        <v>0</v>
      </c>
      <c r="AA93" s="408"/>
      <c r="AB93" s="416"/>
      <c r="AC93" s="466">
        <f t="shared" si="7"/>
        <v>0</v>
      </c>
      <c r="AD93" s="408"/>
      <c r="AE93" s="413"/>
    </row>
    <row r="94" spans="2:31" ht="27.75" customHeight="1" x14ac:dyDescent="0.25">
      <c r="B94" s="425"/>
      <c r="C94" s="427"/>
      <c r="D94" s="444"/>
      <c r="E94" s="358"/>
      <c r="F94" s="204" t="s">
        <v>416</v>
      </c>
      <c r="G94" s="359"/>
      <c r="H94" s="359"/>
      <c r="I94" s="359"/>
      <c r="J94" s="359"/>
      <c r="K94" s="359"/>
      <c r="L94" s="359"/>
      <c r="M94" s="359"/>
      <c r="N94" s="359"/>
      <c r="O94" s="359"/>
      <c r="P94" s="406"/>
      <c r="Q94" s="392"/>
      <c r="R94" s="408"/>
      <c r="S94" s="416"/>
      <c r="T94" s="471">
        <f t="shared" si="4"/>
        <v>0</v>
      </c>
      <c r="U94" s="408"/>
      <c r="V94" s="416"/>
      <c r="W94" s="466">
        <f t="shared" si="5"/>
        <v>0</v>
      </c>
      <c r="X94" s="408"/>
      <c r="Y94" s="416"/>
      <c r="Z94" s="466">
        <f t="shared" si="6"/>
        <v>0</v>
      </c>
      <c r="AA94" s="408"/>
      <c r="AB94" s="416"/>
      <c r="AC94" s="466">
        <f t="shared" si="7"/>
        <v>0</v>
      </c>
      <c r="AD94" s="408"/>
      <c r="AE94" s="413"/>
    </row>
    <row r="95" spans="2:31" ht="27.75" customHeight="1" x14ac:dyDescent="0.25">
      <c r="B95" s="425"/>
      <c r="C95" s="427"/>
      <c r="D95" s="444"/>
      <c r="E95" s="358"/>
      <c r="F95" s="204" t="s">
        <v>417</v>
      </c>
      <c r="G95" s="359"/>
      <c r="H95" s="359"/>
      <c r="I95" s="359"/>
      <c r="J95" s="359"/>
      <c r="K95" s="359"/>
      <c r="L95" s="359"/>
      <c r="M95" s="359"/>
      <c r="N95" s="359"/>
      <c r="O95" s="359"/>
      <c r="P95" s="406"/>
      <c r="Q95" s="392"/>
      <c r="R95" s="408"/>
      <c r="S95" s="416"/>
      <c r="T95" s="471">
        <f t="shared" si="4"/>
        <v>0</v>
      </c>
      <c r="U95" s="408"/>
      <c r="V95" s="416"/>
      <c r="W95" s="466">
        <f t="shared" si="5"/>
        <v>0</v>
      </c>
      <c r="X95" s="408"/>
      <c r="Y95" s="416"/>
      <c r="Z95" s="466">
        <f t="shared" si="6"/>
        <v>0</v>
      </c>
      <c r="AA95" s="408"/>
      <c r="AB95" s="416"/>
      <c r="AC95" s="466">
        <f t="shared" si="7"/>
        <v>0</v>
      </c>
      <c r="AD95" s="408"/>
      <c r="AE95" s="413"/>
    </row>
    <row r="96" spans="2:31" ht="27.75" customHeight="1" x14ac:dyDescent="0.25">
      <c r="B96" s="425"/>
      <c r="C96" s="427"/>
      <c r="D96" s="444"/>
      <c r="E96" s="358"/>
      <c r="F96" s="204" t="s">
        <v>418</v>
      </c>
      <c r="G96" s="359"/>
      <c r="H96" s="359"/>
      <c r="I96" s="359"/>
      <c r="J96" s="359"/>
      <c r="K96" s="359"/>
      <c r="L96" s="359"/>
      <c r="M96" s="359"/>
      <c r="N96" s="359"/>
      <c r="O96" s="359"/>
      <c r="P96" s="406"/>
      <c r="Q96" s="392"/>
      <c r="R96" s="408"/>
      <c r="S96" s="416"/>
      <c r="T96" s="471">
        <f t="shared" si="4"/>
        <v>0</v>
      </c>
      <c r="U96" s="408"/>
      <c r="V96" s="416"/>
      <c r="W96" s="466">
        <f t="shared" si="5"/>
        <v>0</v>
      </c>
      <c r="X96" s="408"/>
      <c r="Y96" s="416"/>
      <c r="Z96" s="466">
        <f t="shared" si="6"/>
        <v>0</v>
      </c>
      <c r="AA96" s="408"/>
      <c r="AB96" s="416"/>
      <c r="AC96" s="466">
        <f t="shared" si="7"/>
        <v>0</v>
      </c>
      <c r="AD96" s="408"/>
      <c r="AE96" s="413"/>
    </row>
    <row r="97" spans="2:31" ht="27.75" customHeight="1" x14ac:dyDescent="0.25">
      <c r="B97" s="425"/>
      <c r="C97" s="427"/>
      <c r="D97" s="444"/>
      <c r="E97" s="358"/>
      <c r="F97" s="204" t="s">
        <v>419</v>
      </c>
      <c r="G97" s="359"/>
      <c r="H97" s="359"/>
      <c r="I97" s="359"/>
      <c r="J97" s="359"/>
      <c r="K97" s="359"/>
      <c r="L97" s="359"/>
      <c r="M97" s="359"/>
      <c r="N97" s="359"/>
      <c r="O97" s="359"/>
      <c r="P97" s="406"/>
      <c r="Q97" s="420"/>
      <c r="R97" s="408"/>
      <c r="S97" s="416"/>
      <c r="T97" s="472">
        <f t="shared" si="4"/>
        <v>0</v>
      </c>
      <c r="U97" s="408"/>
      <c r="V97" s="416"/>
      <c r="W97" s="437">
        <f t="shared" si="5"/>
        <v>0</v>
      </c>
      <c r="X97" s="408"/>
      <c r="Y97" s="416"/>
      <c r="Z97" s="437">
        <f t="shared" si="6"/>
        <v>0</v>
      </c>
      <c r="AA97" s="408"/>
      <c r="AB97" s="416"/>
      <c r="AC97" s="437">
        <f t="shared" si="7"/>
        <v>0</v>
      </c>
      <c r="AD97" s="408"/>
      <c r="AE97" s="413"/>
    </row>
    <row r="98" spans="2:31" ht="84" customHeight="1" x14ac:dyDescent="0.25">
      <c r="B98" s="425"/>
      <c r="C98" s="427" t="s">
        <v>420</v>
      </c>
      <c r="D98" s="380">
        <v>2012170010055</v>
      </c>
      <c r="E98" s="381" t="s">
        <v>421</v>
      </c>
      <c r="F98" s="205" t="s">
        <v>422</v>
      </c>
      <c r="G98" s="202" t="s">
        <v>423</v>
      </c>
      <c r="H98" s="205" t="s">
        <v>424</v>
      </c>
      <c r="I98" s="202">
        <v>44</v>
      </c>
      <c r="J98" s="202">
        <v>3</v>
      </c>
      <c r="K98" s="202">
        <v>11</v>
      </c>
      <c r="L98" s="202">
        <v>13</v>
      </c>
      <c r="M98" s="202">
        <v>42</v>
      </c>
      <c r="N98" s="202">
        <v>55</v>
      </c>
      <c r="O98" s="202">
        <v>4</v>
      </c>
      <c r="P98" s="252">
        <v>26950000</v>
      </c>
      <c r="Q98" s="416">
        <f>SUM(P98:P101)</f>
        <v>70000000</v>
      </c>
      <c r="R98" s="408">
        <f>SUM(T98:T101)+SUM(W98:W101)+SUM(Z98:Z101)+SUM(AC98:AC101)</f>
        <v>70000000</v>
      </c>
      <c r="S98" s="416"/>
      <c r="T98" s="271">
        <f t="shared" si="4"/>
        <v>0</v>
      </c>
      <c r="U98" s="408">
        <f>SUM(T98:T101)</f>
        <v>0</v>
      </c>
      <c r="V98" s="416"/>
      <c r="W98" s="268">
        <f t="shared" si="5"/>
        <v>0</v>
      </c>
      <c r="X98" s="408">
        <f>SUM(W98:W101)</f>
        <v>0</v>
      </c>
      <c r="Y98" s="416"/>
      <c r="Z98" s="268">
        <f t="shared" si="6"/>
        <v>26950000</v>
      </c>
      <c r="AA98" s="408">
        <f>SUM(Z98:Z101)</f>
        <v>70000000</v>
      </c>
      <c r="AB98" s="416"/>
      <c r="AC98" s="268">
        <f t="shared" si="7"/>
        <v>0</v>
      </c>
      <c r="AD98" s="408">
        <f>SUM(AC98:AC101)</f>
        <v>0</v>
      </c>
      <c r="AE98" s="413"/>
    </row>
    <row r="99" spans="2:31" ht="87.75" customHeight="1" x14ac:dyDescent="0.25">
      <c r="B99" s="425"/>
      <c r="C99" s="427"/>
      <c r="D99" s="380"/>
      <c r="E99" s="381"/>
      <c r="F99" s="205" t="s">
        <v>425</v>
      </c>
      <c r="G99" s="202" t="s">
        <v>423</v>
      </c>
      <c r="H99" s="205" t="s">
        <v>424</v>
      </c>
      <c r="I99" s="202">
        <v>44</v>
      </c>
      <c r="J99" s="202">
        <v>3</v>
      </c>
      <c r="K99" s="202">
        <v>11</v>
      </c>
      <c r="L99" s="202">
        <v>13</v>
      </c>
      <c r="M99" s="202">
        <v>42</v>
      </c>
      <c r="N99" s="202">
        <v>55</v>
      </c>
      <c r="O99" s="202">
        <v>4</v>
      </c>
      <c r="P99" s="252">
        <v>16500000</v>
      </c>
      <c r="Q99" s="416"/>
      <c r="R99" s="408"/>
      <c r="S99" s="416"/>
      <c r="T99" s="271">
        <f t="shared" si="4"/>
        <v>0</v>
      </c>
      <c r="U99" s="408"/>
      <c r="V99" s="416"/>
      <c r="W99" s="268">
        <f t="shared" si="5"/>
        <v>0</v>
      </c>
      <c r="X99" s="408"/>
      <c r="Y99" s="416"/>
      <c r="Z99" s="268">
        <f t="shared" si="6"/>
        <v>16500000</v>
      </c>
      <c r="AA99" s="408"/>
      <c r="AB99" s="416"/>
      <c r="AC99" s="268">
        <f t="shared" si="7"/>
        <v>0</v>
      </c>
      <c r="AD99" s="408"/>
      <c r="AE99" s="413"/>
    </row>
    <row r="100" spans="2:31" ht="89.25" customHeight="1" x14ac:dyDescent="0.25">
      <c r="B100" s="425"/>
      <c r="C100" s="427"/>
      <c r="D100" s="380"/>
      <c r="E100" s="381"/>
      <c r="F100" s="205" t="s">
        <v>426</v>
      </c>
      <c r="G100" s="202" t="s">
        <v>423</v>
      </c>
      <c r="H100" s="205" t="s">
        <v>424</v>
      </c>
      <c r="I100" s="202">
        <v>44</v>
      </c>
      <c r="J100" s="202">
        <v>3</v>
      </c>
      <c r="K100" s="202">
        <v>11</v>
      </c>
      <c r="L100" s="202">
        <v>13</v>
      </c>
      <c r="M100" s="202">
        <v>42</v>
      </c>
      <c r="N100" s="202">
        <v>55</v>
      </c>
      <c r="O100" s="202">
        <v>4</v>
      </c>
      <c r="P100" s="252">
        <v>18550000</v>
      </c>
      <c r="Q100" s="416"/>
      <c r="R100" s="408"/>
      <c r="S100" s="416"/>
      <c r="T100" s="271">
        <f t="shared" si="4"/>
        <v>0</v>
      </c>
      <c r="U100" s="408"/>
      <c r="V100" s="416"/>
      <c r="W100" s="268">
        <f t="shared" si="5"/>
        <v>0</v>
      </c>
      <c r="X100" s="408"/>
      <c r="Y100" s="416"/>
      <c r="Z100" s="268">
        <f t="shared" si="6"/>
        <v>18550000</v>
      </c>
      <c r="AA100" s="408"/>
      <c r="AB100" s="416"/>
      <c r="AC100" s="268">
        <f t="shared" si="7"/>
        <v>0</v>
      </c>
      <c r="AD100" s="408"/>
      <c r="AE100" s="413"/>
    </row>
    <row r="101" spans="2:31" ht="91.5" customHeight="1" x14ac:dyDescent="0.25">
      <c r="B101" s="425"/>
      <c r="C101" s="427"/>
      <c r="D101" s="380"/>
      <c r="E101" s="381"/>
      <c r="F101" s="205" t="s">
        <v>427</v>
      </c>
      <c r="G101" s="202" t="s">
        <v>423</v>
      </c>
      <c r="H101" s="205" t="s">
        <v>424</v>
      </c>
      <c r="I101" s="202">
        <v>44</v>
      </c>
      <c r="J101" s="202">
        <v>3</v>
      </c>
      <c r="K101" s="202">
        <v>11</v>
      </c>
      <c r="L101" s="202">
        <v>13</v>
      </c>
      <c r="M101" s="202">
        <v>42</v>
      </c>
      <c r="N101" s="202">
        <v>55</v>
      </c>
      <c r="O101" s="202">
        <v>4</v>
      </c>
      <c r="P101" s="252">
        <v>8000000</v>
      </c>
      <c r="Q101" s="416"/>
      <c r="R101" s="408"/>
      <c r="S101" s="416"/>
      <c r="T101" s="271">
        <f t="shared" si="4"/>
        <v>0</v>
      </c>
      <c r="U101" s="408"/>
      <c r="V101" s="416"/>
      <c r="W101" s="268">
        <f t="shared" si="5"/>
        <v>0</v>
      </c>
      <c r="X101" s="408"/>
      <c r="Y101" s="416"/>
      <c r="Z101" s="268">
        <f t="shared" si="6"/>
        <v>8000000</v>
      </c>
      <c r="AA101" s="408"/>
      <c r="AB101" s="416"/>
      <c r="AC101" s="268">
        <f t="shared" si="7"/>
        <v>0</v>
      </c>
      <c r="AD101" s="408"/>
      <c r="AE101" s="413"/>
    </row>
    <row r="102" spans="2:31" ht="58.5" customHeight="1" x14ac:dyDescent="0.25">
      <c r="B102" s="425"/>
      <c r="C102" s="490" t="s">
        <v>428</v>
      </c>
      <c r="D102" s="380">
        <v>2012170010064</v>
      </c>
      <c r="E102" s="381" t="s">
        <v>429</v>
      </c>
      <c r="F102" s="381" t="s">
        <v>430</v>
      </c>
      <c r="G102" s="202" t="s">
        <v>431</v>
      </c>
      <c r="H102" s="205" t="s">
        <v>432</v>
      </c>
      <c r="I102" s="202">
        <v>44</v>
      </c>
      <c r="J102" s="202">
        <v>3</v>
      </c>
      <c r="K102" s="202">
        <v>22</v>
      </c>
      <c r="L102" s="202">
        <v>13</v>
      </c>
      <c r="M102" s="202">
        <v>43</v>
      </c>
      <c r="N102" s="202">
        <v>64</v>
      </c>
      <c r="O102" s="202">
        <v>4</v>
      </c>
      <c r="P102" s="252">
        <v>496775237</v>
      </c>
      <c r="Q102" s="416">
        <f>SUM(P102:P113)</f>
        <v>834281261</v>
      </c>
      <c r="R102" s="408">
        <f>SUM(T102:T113)+SUM(W102:W113)+SUM(Z102:Z113)+SUM(AC102:AC113)</f>
        <v>834281261</v>
      </c>
      <c r="S102" s="416"/>
      <c r="T102" s="271">
        <f t="shared" si="4"/>
        <v>0</v>
      </c>
      <c r="U102" s="408">
        <f>SUM(T102:T113)</f>
        <v>0</v>
      </c>
      <c r="V102" s="416"/>
      <c r="W102" s="268">
        <f t="shared" si="5"/>
        <v>496775237</v>
      </c>
      <c r="X102" s="408">
        <f>SUM(W102:W113)</f>
        <v>834281261</v>
      </c>
      <c r="Y102" s="416"/>
      <c r="Z102" s="268">
        <f t="shared" si="6"/>
        <v>0</v>
      </c>
      <c r="AA102" s="408">
        <f>SUM(Z102:Z113)</f>
        <v>0</v>
      </c>
      <c r="AB102" s="416"/>
      <c r="AC102" s="268">
        <f t="shared" si="7"/>
        <v>0</v>
      </c>
      <c r="AD102" s="408">
        <f>SUM(AC102:AC113)</f>
        <v>0</v>
      </c>
      <c r="AE102" s="413"/>
    </row>
    <row r="103" spans="2:31" ht="25.5" customHeight="1" x14ac:dyDescent="0.25">
      <c r="B103" s="425"/>
      <c r="C103" s="490"/>
      <c r="D103" s="380"/>
      <c r="E103" s="381"/>
      <c r="F103" s="381"/>
      <c r="G103" s="380" t="s">
        <v>433</v>
      </c>
      <c r="H103" s="381" t="s">
        <v>434</v>
      </c>
      <c r="I103" s="202">
        <v>44</v>
      </c>
      <c r="J103" s="202">
        <v>3</v>
      </c>
      <c r="K103" s="202">
        <v>22</v>
      </c>
      <c r="L103" s="202">
        <v>13</v>
      </c>
      <c r="M103" s="202">
        <v>43</v>
      </c>
      <c r="N103" s="202">
        <v>64</v>
      </c>
      <c r="O103" s="202">
        <v>14</v>
      </c>
      <c r="P103" s="252">
        <v>3190256</v>
      </c>
      <c r="Q103" s="416"/>
      <c r="R103" s="408"/>
      <c r="S103" s="416"/>
      <c r="T103" s="271">
        <f t="shared" si="4"/>
        <v>0</v>
      </c>
      <c r="U103" s="408"/>
      <c r="V103" s="416"/>
      <c r="W103" s="268">
        <f t="shared" si="5"/>
        <v>3190256</v>
      </c>
      <c r="X103" s="408"/>
      <c r="Y103" s="416"/>
      <c r="Z103" s="268">
        <f t="shared" si="6"/>
        <v>0</v>
      </c>
      <c r="AA103" s="408"/>
      <c r="AB103" s="416"/>
      <c r="AC103" s="268">
        <f t="shared" si="7"/>
        <v>0</v>
      </c>
      <c r="AD103" s="408"/>
      <c r="AE103" s="413"/>
    </row>
    <row r="104" spans="2:31" ht="25.5" customHeight="1" x14ac:dyDescent="0.25">
      <c r="B104" s="425"/>
      <c r="C104" s="490"/>
      <c r="D104" s="380"/>
      <c r="E104" s="381"/>
      <c r="F104" s="381"/>
      <c r="G104" s="380"/>
      <c r="H104" s="381"/>
      <c r="I104" s="202">
        <v>44</v>
      </c>
      <c r="J104" s="202">
        <v>3</v>
      </c>
      <c r="K104" s="202">
        <v>82</v>
      </c>
      <c r="L104" s="202">
        <v>13</v>
      </c>
      <c r="M104" s="202">
        <v>43</v>
      </c>
      <c r="N104" s="202">
        <v>64</v>
      </c>
      <c r="O104" s="202">
        <v>14</v>
      </c>
      <c r="P104" s="252">
        <v>7000000</v>
      </c>
      <c r="Q104" s="416"/>
      <c r="R104" s="408"/>
      <c r="S104" s="416"/>
      <c r="T104" s="271">
        <f t="shared" si="4"/>
        <v>0</v>
      </c>
      <c r="U104" s="408"/>
      <c r="V104" s="416"/>
      <c r="W104" s="268">
        <f t="shared" si="5"/>
        <v>7000000</v>
      </c>
      <c r="X104" s="408"/>
      <c r="Y104" s="416"/>
      <c r="Z104" s="268">
        <f t="shared" si="6"/>
        <v>0</v>
      </c>
      <c r="AA104" s="408"/>
      <c r="AB104" s="416"/>
      <c r="AC104" s="268">
        <f t="shared" si="7"/>
        <v>0</v>
      </c>
      <c r="AD104" s="408"/>
      <c r="AE104" s="413"/>
    </row>
    <row r="105" spans="2:31" ht="25.5" customHeight="1" x14ac:dyDescent="0.25">
      <c r="B105" s="425"/>
      <c r="C105" s="490"/>
      <c r="D105" s="380"/>
      <c r="E105" s="381"/>
      <c r="F105" s="381"/>
      <c r="G105" s="380"/>
      <c r="H105" s="381"/>
      <c r="I105" s="202">
        <v>44</v>
      </c>
      <c r="J105" s="202">
        <v>3</v>
      </c>
      <c r="K105" s="202">
        <v>82</v>
      </c>
      <c r="L105" s="202">
        <v>13</v>
      </c>
      <c r="M105" s="202">
        <v>43</v>
      </c>
      <c r="N105" s="202">
        <v>64</v>
      </c>
      <c r="O105" s="202">
        <v>4</v>
      </c>
      <c r="P105" s="252">
        <v>28220541</v>
      </c>
      <c r="Q105" s="416"/>
      <c r="R105" s="408"/>
      <c r="S105" s="416"/>
      <c r="T105" s="271">
        <f t="shared" si="4"/>
        <v>0</v>
      </c>
      <c r="U105" s="408"/>
      <c r="V105" s="416"/>
      <c r="W105" s="268">
        <f t="shared" si="5"/>
        <v>28220541</v>
      </c>
      <c r="X105" s="408"/>
      <c r="Y105" s="416"/>
      <c r="Z105" s="268">
        <f t="shared" si="6"/>
        <v>0</v>
      </c>
      <c r="AA105" s="408"/>
      <c r="AB105" s="416"/>
      <c r="AC105" s="268">
        <f t="shared" si="7"/>
        <v>0</v>
      </c>
      <c r="AD105" s="408"/>
      <c r="AE105" s="413"/>
    </row>
    <row r="106" spans="2:31" ht="47.25" x14ac:dyDescent="0.25">
      <c r="B106" s="425"/>
      <c r="C106" s="490"/>
      <c r="D106" s="380"/>
      <c r="E106" s="381"/>
      <c r="F106" s="205" t="s">
        <v>435</v>
      </c>
      <c r="G106" s="202" t="s">
        <v>431</v>
      </c>
      <c r="H106" s="205" t="s">
        <v>432</v>
      </c>
      <c r="I106" s="202">
        <v>44</v>
      </c>
      <c r="J106" s="202">
        <v>3</v>
      </c>
      <c r="K106" s="202">
        <v>22</v>
      </c>
      <c r="L106" s="202">
        <v>13</v>
      </c>
      <c r="M106" s="202">
        <v>43</v>
      </c>
      <c r="N106" s="202">
        <v>64</v>
      </c>
      <c r="O106" s="202">
        <v>4</v>
      </c>
      <c r="P106" s="252">
        <v>20000000</v>
      </c>
      <c r="Q106" s="416"/>
      <c r="R106" s="408"/>
      <c r="S106" s="416"/>
      <c r="T106" s="271">
        <f t="shared" si="4"/>
        <v>0</v>
      </c>
      <c r="U106" s="408"/>
      <c r="V106" s="416"/>
      <c r="W106" s="268">
        <f t="shared" si="5"/>
        <v>20000000</v>
      </c>
      <c r="X106" s="408"/>
      <c r="Y106" s="416"/>
      <c r="Z106" s="268">
        <f t="shared" si="6"/>
        <v>0</v>
      </c>
      <c r="AA106" s="408"/>
      <c r="AB106" s="416"/>
      <c r="AC106" s="268">
        <f t="shared" si="7"/>
        <v>0</v>
      </c>
      <c r="AD106" s="408"/>
      <c r="AE106" s="413"/>
    </row>
    <row r="107" spans="2:31" ht="47.25" x14ac:dyDescent="0.25">
      <c r="B107" s="425"/>
      <c r="C107" s="490"/>
      <c r="D107" s="380"/>
      <c r="E107" s="381"/>
      <c r="F107" s="205" t="s">
        <v>436</v>
      </c>
      <c r="G107" s="202" t="s">
        <v>431</v>
      </c>
      <c r="H107" s="205" t="s">
        <v>432</v>
      </c>
      <c r="I107" s="202">
        <v>44</v>
      </c>
      <c r="J107" s="202">
        <v>3</v>
      </c>
      <c r="K107" s="202">
        <v>22</v>
      </c>
      <c r="L107" s="202">
        <v>13</v>
      </c>
      <c r="M107" s="202">
        <v>43</v>
      </c>
      <c r="N107" s="202">
        <v>64</v>
      </c>
      <c r="O107" s="202">
        <v>4</v>
      </c>
      <c r="P107" s="252">
        <v>30000000</v>
      </c>
      <c r="Q107" s="416"/>
      <c r="R107" s="408"/>
      <c r="S107" s="416"/>
      <c r="T107" s="271">
        <f t="shared" si="4"/>
        <v>0</v>
      </c>
      <c r="U107" s="408"/>
      <c r="V107" s="416"/>
      <c r="W107" s="268">
        <f t="shared" si="5"/>
        <v>30000000</v>
      </c>
      <c r="X107" s="408"/>
      <c r="Y107" s="416"/>
      <c r="Z107" s="268">
        <f t="shared" si="6"/>
        <v>0</v>
      </c>
      <c r="AA107" s="408"/>
      <c r="AB107" s="416"/>
      <c r="AC107" s="268">
        <f t="shared" si="7"/>
        <v>0</v>
      </c>
      <c r="AD107" s="408"/>
      <c r="AE107" s="413"/>
    </row>
    <row r="108" spans="2:31" ht="47.25" x14ac:dyDescent="0.25">
      <c r="B108" s="425"/>
      <c r="C108" s="490"/>
      <c r="D108" s="380"/>
      <c r="E108" s="381"/>
      <c r="F108" s="205" t="s">
        <v>437</v>
      </c>
      <c r="G108" s="202" t="s">
        <v>431</v>
      </c>
      <c r="H108" s="205" t="s">
        <v>432</v>
      </c>
      <c r="I108" s="202">
        <v>44</v>
      </c>
      <c r="J108" s="202">
        <v>3</v>
      </c>
      <c r="K108" s="202">
        <v>22</v>
      </c>
      <c r="L108" s="202">
        <v>13</v>
      </c>
      <c r="M108" s="202">
        <v>43</v>
      </c>
      <c r="N108" s="202">
        <v>64</v>
      </c>
      <c r="O108" s="202">
        <v>4</v>
      </c>
      <c r="P108" s="252">
        <v>29388558</v>
      </c>
      <c r="Q108" s="416"/>
      <c r="R108" s="408"/>
      <c r="S108" s="416"/>
      <c r="T108" s="271">
        <f t="shared" si="4"/>
        <v>0</v>
      </c>
      <c r="U108" s="408"/>
      <c r="V108" s="416"/>
      <c r="W108" s="268">
        <f t="shared" si="5"/>
        <v>29388558</v>
      </c>
      <c r="X108" s="408"/>
      <c r="Y108" s="416"/>
      <c r="Z108" s="268">
        <f t="shared" si="6"/>
        <v>0</v>
      </c>
      <c r="AA108" s="408"/>
      <c r="AB108" s="416"/>
      <c r="AC108" s="268">
        <f t="shared" si="7"/>
        <v>0</v>
      </c>
      <c r="AD108" s="408"/>
      <c r="AE108" s="413"/>
    </row>
    <row r="109" spans="2:31" ht="47.25" x14ac:dyDescent="0.25">
      <c r="B109" s="425"/>
      <c r="C109" s="490"/>
      <c r="D109" s="380"/>
      <c r="E109" s="381"/>
      <c r="F109" s="205" t="s">
        <v>438</v>
      </c>
      <c r="G109" s="202" t="s">
        <v>431</v>
      </c>
      <c r="H109" s="205" t="s">
        <v>432</v>
      </c>
      <c r="I109" s="202">
        <v>44</v>
      </c>
      <c r="J109" s="202">
        <v>3</v>
      </c>
      <c r="K109" s="202">
        <v>82</v>
      </c>
      <c r="L109" s="202">
        <v>13</v>
      </c>
      <c r="M109" s="202">
        <v>43</v>
      </c>
      <c r="N109" s="202">
        <v>64</v>
      </c>
      <c r="O109" s="202">
        <v>4</v>
      </c>
      <c r="P109" s="252">
        <v>29189730</v>
      </c>
      <c r="Q109" s="416"/>
      <c r="R109" s="408"/>
      <c r="S109" s="416"/>
      <c r="T109" s="271">
        <f t="shared" si="4"/>
        <v>0</v>
      </c>
      <c r="U109" s="408"/>
      <c r="V109" s="416"/>
      <c r="W109" s="268">
        <f t="shared" si="5"/>
        <v>29189730</v>
      </c>
      <c r="X109" s="408"/>
      <c r="Y109" s="416"/>
      <c r="Z109" s="268">
        <f t="shared" si="6"/>
        <v>0</v>
      </c>
      <c r="AA109" s="408"/>
      <c r="AB109" s="416"/>
      <c r="AC109" s="268">
        <f t="shared" si="7"/>
        <v>0</v>
      </c>
      <c r="AD109" s="408"/>
      <c r="AE109" s="413"/>
    </row>
    <row r="110" spans="2:31" ht="47.25" x14ac:dyDescent="0.25">
      <c r="B110" s="425"/>
      <c r="C110" s="490"/>
      <c r="D110" s="380"/>
      <c r="E110" s="381"/>
      <c r="F110" s="205" t="s">
        <v>439</v>
      </c>
      <c r="G110" s="202" t="s">
        <v>431</v>
      </c>
      <c r="H110" s="205" t="s">
        <v>432</v>
      </c>
      <c r="I110" s="202">
        <v>44</v>
      </c>
      <c r="J110" s="202">
        <v>3</v>
      </c>
      <c r="K110" s="202">
        <v>82</v>
      </c>
      <c r="L110" s="202">
        <v>13</v>
      </c>
      <c r="M110" s="202">
        <v>43</v>
      </c>
      <c r="N110" s="202">
        <v>64</v>
      </c>
      <c r="O110" s="202">
        <v>4</v>
      </c>
      <c r="P110" s="252">
        <v>26947433</v>
      </c>
      <c r="Q110" s="416"/>
      <c r="R110" s="408"/>
      <c r="S110" s="416"/>
      <c r="T110" s="271">
        <f t="shared" si="4"/>
        <v>0</v>
      </c>
      <c r="U110" s="408"/>
      <c r="V110" s="416"/>
      <c r="W110" s="268">
        <f t="shared" si="5"/>
        <v>26947433</v>
      </c>
      <c r="X110" s="408"/>
      <c r="Y110" s="416"/>
      <c r="Z110" s="268">
        <f t="shared" si="6"/>
        <v>0</v>
      </c>
      <c r="AA110" s="408"/>
      <c r="AB110" s="416"/>
      <c r="AC110" s="268">
        <f t="shared" si="7"/>
        <v>0</v>
      </c>
      <c r="AD110" s="408"/>
      <c r="AE110" s="413"/>
    </row>
    <row r="111" spans="2:31" ht="47.25" x14ac:dyDescent="0.25">
      <c r="B111" s="425"/>
      <c r="C111" s="490"/>
      <c r="D111" s="380"/>
      <c r="E111" s="381"/>
      <c r="F111" s="205" t="s">
        <v>440</v>
      </c>
      <c r="G111" s="202" t="s">
        <v>431</v>
      </c>
      <c r="H111" s="205" t="s">
        <v>432</v>
      </c>
      <c r="I111" s="202">
        <v>44</v>
      </c>
      <c r="J111" s="202">
        <v>3</v>
      </c>
      <c r="K111" s="202">
        <v>82</v>
      </c>
      <c r="L111" s="202">
        <v>13</v>
      </c>
      <c r="M111" s="202">
        <v>43</v>
      </c>
      <c r="N111" s="202">
        <v>64</v>
      </c>
      <c r="O111" s="202">
        <v>4</v>
      </c>
      <c r="P111" s="252">
        <v>22094865</v>
      </c>
      <c r="Q111" s="416"/>
      <c r="R111" s="408"/>
      <c r="S111" s="416"/>
      <c r="T111" s="271">
        <f t="shared" si="4"/>
        <v>0</v>
      </c>
      <c r="U111" s="408"/>
      <c r="V111" s="416"/>
      <c r="W111" s="268">
        <f t="shared" si="5"/>
        <v>22094865</v>
      </c>
      <c r="X111" s="408"/>
      <c r="Y111" s="416"/>
      <c r="Z111" s="268">
        <f t="shared" si="6"/>
        <v>0</v>
      </c>
      <c r="AA111" s="408"/>
      <c r="AB111" s="416"/>
      <c r="AC111" s="268">
        <f t="shared" si="7"/>
        <v>0</v>
      </c>
      <c r="AD111" s="408"/>
      <c r="AE111" s="413"/>
    </row>
    <row r="112" spans="2:31" ht="47.25" x14ac:dyDescent="0.25">
      <c r="B112" s="425"/>
      <c r="C112" s="490"/>
      <c r="D112" s="380"/>
      <c r="E112" s="381"/>
      <c r="F112" s="205" t="s">
        <v>441</v>
      </c>
      <c r="G112" s="202" t="s">
        <v>431</v>
      </c>
      <c r="H112" s="205" t="s">
        <v>432</v>
      </c>
      <c r="I112" s="202">
        <v>44</v>
      </c>
      <c r="J112" s="202">
        <v>3</v>
      </c>
      <c r="K112" s="202">
        <v>82</v>
      </c>
      <c r="L112" s="202">
        <v>13</v>
      </c>
      <c r="M112" s="202">
        <v>43</v>
      </c>
      <c r="N112" s="202">
        <v>64</v>
      </c>
      <c r="O112" s="202">
        <v>4</v>
      </c>
      <c r="P112" s="252">
        <v>23547433</v>
      </c>
      <c r="Q112" s="416"/>
      <c r="R112" s="408"/>
      <c r="S112" s="416"/>
      <c r="T112" s="271">
        <f t="shared" si="4"/>
        <v>0</v>
      </c>
      <c r="U112" s="408"/>
      <c r="V112" s="416"/>
      <c r="W112" s="268">
        <f t="shared" si="5"/>
        <v>23547433</v>
      </c>
      <c r="X112" s="408"/>
      <c r="Y112" s="416"/>
      <c r="Z112" s="268">
        <f t="shared" si="6"/>
        <v>0</v>
      </c>
      <c r="AA112" s="408"/>
      <c r="AB112" s="416"/>
      <c r="AC112" s="268">
        <f t="shared" si="7"/>
        <v>0</v>
      </c>
      <c r="AD112" s="408"/>
      <c r="AE112" s="413"/>
    </row>
    <row r="113" spans="2:31" ht="59.25" customHeight="1" thickBot="1" x14ac:dyDescent="0.3">
      <c r="B113" s="426"/>
      <c r="C113" s="491"/>
      <c r="D113" s="475"/>
      <c r="E113" s="476"/>
      <c r="F113" s="266" t="s">
        <v>442</v>
      </c>
      <c r="G113" s="265" t="s">
        <v>431</v>
      </c>
      <c r="H113" s="266" t="s">
        <v>432</v>
      </c>
      <c r="I113" s="265">
        <v>44</v>
      </c>
      <c r="J113" s="265">
        <v>3</v>
      </c>
      <c r="K113" s="265">
        <v>22</v>
      </c>
      <c r="L113" s="265">
        <v>13</v>
      </c>
      <c r="M113" s="265">
        <v>43</v>
      </c>
      <c r="N113" s="265">
        <v>64</v>
      </c>
      <c r="O113" s="265">
        <v>4</v>
      </c>
      <c r="P113" s="108">
        <v>117927208</v>
      </c>
      <c r="Q113" s="417"/>
      <c r="R113" s="418"/>
      <c r="S113" s="417"/>
      <c r="T113" s="71">
        <f t="shared" si="4"/>
        <v>0</v>
      </c>
      <c r="U113" s="418"/>
      <c r="V113" s="417"/>
      <c r="W113" s="28">
        <f t="shared" si="5"/>
        <v>117927208</v>
      </c>
      <c r="X113" s="418"/>
      <c r="Y113" s="417"/>
      <c r="Z113" s="28">
        <f t="shared" si="6"/>
        <v>0</v>
      </c>
      <c r="AA113" s="418"/>
      <c r="AB113" s="417"/>
      <c r="AC113" s="28">
        <f t="shared" si="7"/>
        <v>0</v>
      </c>
      <c r="AD113" s="418"/>
      <c r="AE113" s="414"/>
    </row>
    <row r="114" spans="2:31" ht="61.5" customHeight="1" x14ac:dyDescent="0.25">
      <c r="B114" s="445" t="s">
        <v>443</v>
      </c>
      <c r="C114" s="259" t="s">
        <v>444</v>
      </c>
      <c r="D114" s="216">
        <v>2012170010070</v>
      </c>
      <c r="E114" s="222" t="s">
        <v>445</v>
      </c>
      <c r="F114" s="174" t="s">
        <v>446</v>
      </c>
      <c r="G114" s="170" t="s">
        <v>447</v>
      </c>
      <c r="H114" s="175" t="s">
        <v>448</v>
      </c>
      <c r="I114" s="173">
        <v>44</v>
      </c>
      <c r="J114" s="173">
        <v>3</v>
      </c>
      <c r="K114" s="173">
        <v>11</v>
      </c>
      <c r="L114" s="173">
        <v>13</v>
      </c>
      <c r="M114" s="173">
        <v>51</v>
      </c>
      <c r="N114" s="173">
        <v>70</v>
      </c>
      <c r="O114" s="173">
        <v>4</v>
      </c>
      <c r="P114" s="258">
        <v>40000000</v>
      </c>
      <c r="Q114" s="208">
        <f>SUM(P114:P114)</f>
        <v>40000000</v>
      </c>
      <c r="R114" s="244">
        <f>SUM(T114:T114)+SUM(W114:W114)+SUM(Z114:Z114)+SUM(AC114:AC114)</f>
        <v>40000000</v>
      </c>
      <c r="S114" s="420">
        <f>V114+Y114+AB114+AE114</f>
        <v>40000000</v>
      </c>
      <c r="T114" s="269">
        <f t="shared" si="4"/>
        <v>0</v>
      </c>
      <c r="U114" s="236">
        <f>T114</f>
        <v>0</v>
      </c>
      <c r="V114" s="420">
        <f>SUM(T114:T115)</f>
        <v>0</v>
      </c>
      <c r="W114" s="250">
        <f t="shared" si="5"/>
        <v>0</v>
      </c>
      <c r="X114" s="236">
        <f>W114</f>
        <v>0</v>
      </c>
      <c r="Y114" s="420">
        <f>SUM(W114:W115)</f>
        <v>0</v>
      </c>
      <c r="Z114" s="250">
        <f t="shared" si="6"/>
        <v>40000000</v>
      </c>
      <c r="AA114" s="236">
        <f>Z114</f>
        <v>40000000</v>
      </c>
      <c r="AB114" s="420">
        <f>SUM(Z114:Z115)</f>
        <v>40000000</v>
      </c>
      <c r="AC114" s="250">
        <f t="shared" si="7"/>
        <v>0</v>
      </c>
      <c r="AD114" s="236">
        <f>AC114</f>
        <v>0</v>
      </c>
      <c r="AE114" s="423">
        <f>SUM(AC114:AC115)</f>
        <v>0</v>
      </c>
    </row>
    <row r="115" spans="2:31" ht="78.75" customHeight="1" thickBot="1" x14ac:dyDescent="0.3">
      <c r="B115" s="426"/>
      <c r="C115" s="231" t="s">
        <v>449</v>
      </c>
      <c r="D115" s="265">
        <v>2012170010054</v>
      </c>
      <c r="E115" s="266" t="s">
        <v>298</v>
      </c>
      <c r="F115" s="266" t="s">
        <v>450</v>
      </c>
      <c r="G115" s="265" t="s">
        <v>451</v>
      </c>
      <c r="H115" s="266" t="s">
        <v>452</v>
      </c>
      <c r="I115" s="265"/>
      <c r="J115" s="265">
        <v>3</v>
      </c>
      <c r="K115" s="265">
        <v>33</v>
      </c>
      <c r="L115" s="265">
        <v>13</v>
      </c>
      <c r="M115" s="265">
        <v>52</v>
      </c>
      <c r="N115" s="265">
        <v>54</v>
      </c>
      <c r="O115" s="265"/>
      <c r="P115" s="108">
        <v>0</v>
      </c>
      <c r="Q115" s="241">
        <f>P115</f>
        <v>0</v>
      </c>
      <c r="R115" s="239">
        <f>T115+W115+Z115+AC115</f>
        <v>0</v>
      </c>
      <c r="S115" s="417"/>
      <c r="T115" s="71">
        <f t="shared" si="4"/>
        <v>0</v>
      </c>
      <c r="U115" s="239">
        <f>T115</f>
        <v>0</v>
      </c>
      <c r="V115" s="417"/>
      <c r="W115" s="28">
        <f t="shared" si="5"/>
        <v>0</v>
      </c>
      <c r="X115" s="239">
        <f>W115</f>
        <v>0</v>
      </c>
      <c r="Y115" s="417"/>
      <c r="Z115" s="28">
        <f t="shared" si="6"/>
        <v>0</v>
      </c>
      <c r="AA115" s="239">
        <f>Z115</f>
        <v>0</v>
      </c>
      <c r="AB115" s="417"/>
      <c r="AC115" s="28">
        <f t="shared" si="7"/>
        <v>0</v>
      </c>
      <c r="AD115" s="239">
        <f>AC115</f>
        <v>0</v>
      </c>
      <c r="AE115" s="414"/>
    </row>
    <row r="116" spans="2:31" ht="39.75" customHeight="1" thickBot="1" x14ac:dyDescent="0.3">
      <c r="B116" s="110"/>
      <c r="C116" s="110"/>
      <c r="D116" s="110"/>
      <c r="E116" s="110"/>
      <c r="F116" s="110"/>
      <c r="G116" s="109"/>
      <c r="H116" s="110"/>
      <c r="I116" s="109"/>
      <c r="J116" s="109"/>
      <c r="K116" s="109"/>
      <c r="L116" s="109"/>
      <c r="M116" s="109"/>
      <c r="N116" s="109"/>
      <c r="O116" s="109"/>
      <c r="P116" s="127">
        <f t="shared" ref="P116:AE116" si="8">SUM(P10:P115)</f>
        <v>79602943679.015991</v>
      </c>
      <c r="Q116" s="150">
        <f t="shared" si="8"/>
        <v>79602943679.015991</v>
      </c>
      <c r="R116" s="139">
        <f>SUM(R10:R115)</f>
        <v>79602943679.015991</v>
      </c>
      <c r="S116" s="139">
        <f t="shared" si="8"/>
        <v>79602943679.015991</v>
      </c>
      <c r="T116" s="151">
        <f t="shared" si="8"/>
        <v>25993408220.996002</v>
      </c>
      <c r="U116" s="151">
        <f t="shared" si="8"/>
        <v>25993408220.996002</v>
      </c>
      <c r="V116" s="152">
        <f t="shared" si="8"/>
        <v>25993408220.996002</v>
      </c>
      <c r="W116" s="151">
        <f t="shared" si="8"/>
        <v>49028535458.019989</v>
      </c>
      <c r="X116" s="151">
        <f t="shared" si="8"/>
        <v>49028535458.019989</v>
      </c>
      <c r="Y116" s="152">
        <f t="shared" si="8"/>
        <v>49028535458.019989</v>
      </c>
      <c r="Z116" s="151">
        <f t="shared" si="8"/>
        <v>4581000000</v>
      </c>
      <c r="AA116" s="151">
        <f t="shared" si="8"/>
        <v>4581000000</v>
      </c>
      <c r="AB116" s="152">
        <f t="shared" si="8"/>
        <v>4581000000</v>
      </c>
      <c r="AC116" s="151">
        <f t="shared" si="8"/>
        <v>0</v>
      </c>
      <c r="AD116" s="151">
        <f t="shared" si="8"/>
        <v>0</v>
      </c>
      <c r="AE116" s="24">
        <f t="shared" si="8"/>
        <v>0</v>
      </c>
    </row>
  </sheetData>
  <mergeCells count="246">
    <mergeCell ref="B114:B115"/>
    <mergeCell ref="C102:C113"/>
    <mergeCell ref="D54:D57"/>
    <mergeCell ref="E54:E57"/>
    <mergeCell ref="F54:F57"/>
    <mergeCell ref="Q102:Q113"/>
    <mergeCell ref="Q54:Q57"/>
    <mergeCell ref="AE10:AE31"/>
    <mergeCell ref="AB10:AB31"/>
    <mergeCell ref="Y10:Y31"/>
    <mergeCell ref="V10:V31"/>
    <mergeCell ref="S10:S31"/>
    <mergeCell ref="U42:U49"/>
    <mergeCell ref="AE42:AE85"/>
    <mergeCell ref="U10:U30"/>
    <mergeCell ref="Q98:Q101"/>
    <mergeCell ref="P86:P97"/>
    <mergeCell ref="S42:S85"/>
    <mergeCell ref="K77:K78"/>
    <mergeCell ref="R42:R49"/>
    <mergeCell ref="M86:M97"/>
    <mergeCell ref="AE114:AE115"/>
    <mergeCell ref="AB114:AB115"/>
    <mergeCell ref="Y114:Y115"/>
    <mergeCell ref="B1:J1"/>
    <mergeCell ref="B2:J2"/>
    <mergeCell ref="B3:J3"/>
    <mergeCell ref="C5:J5"/>
    <mergeCell ref="R10:R30"/>
    <mergeCell ref="R32:R38"/>
    <mergeCell ref="H25:H30"/>
    <mergeCell ref="B10:B31"/>
    <mergeCell ref="D35:D36"/>
    <mergeCell ref="E35:E36"/>
    <mergeCell ref="C6:J6"/>
    <mergeCell ref="H10:H24"/>
    <mergeCell ref="F10:F24"/>
    <mergeCell ref="G10:G24"/>
    <mergeCell ref="Q10:Q30"/>
    <mergeCell ref="E10:E30"/>
    <mergeCell ref="V114:V115"/>
    <mergeCell ref="AD75:AD80"/>
    <mergeCell ref="AA75:AA80"/>
    <mergeCell ref="X102:X113"/>
    <mergeCell ref="AD102:AD113"/>
    <mergeCell ref="X86:X97"/>
    <mergeCell ref="X98:X101"/>
    <mergeCell ref="X75:X80"/>
    <mergeCell ref="S114:S115"/>
    <mergeCell ref="T86:T97"/>
    <mergeCell ref="W86:W97"/>
    <mergeCell ref="Z86:Z97"/>
    <mergeCell ref="AC86:AC97"/>
    <mergeCell ref="AA86:AA97"/>
    <mergeCell ref="Y86:Y113"/>
    <mergeCell ref="U102:U113"/>
    <mergeCell ref="S86:S113"/>
    <mergeCell ref="U86:U97"/>
    <mergeCell ref="F26:F29"/>
    <mergeCell ref="G25:G30"/>
    <mergeCell ref="B32:B41"/>
    <mergeCell ref="D33:D34"/>
    <mergeCell ref="E33:E34"/>
    <mergeCell ref="B42:B85"/>
    <mergeCell ref="E69:E71"/>
    <mergeCell ref="C10:C30"/>
    <mergeCell ref="E58:E68"/>
    <mergeCell ref="E43:E45"/>
    <mergeCell ref="D46:D49"/>
    <mergeCell ref="C42:C49"/>
    <mergeCell ref="E46:E49"/>
    <mergeCell ref="G46:G49"/>
    <mergeCell ref="D58:D68"/>
    <mergeCell ref="C98:C101"/>
    <mergeCell ref="D98:D101"/>
    <mergeCell ref="E98:E101"/>
    <mergeCell ref="D10:D30"/>
    <mergeCell ref="C32:C38"/>
    <mergeCell ref="C86:C97"/>
    <mergeCell ref="N50:N53"/>
    <mergeCell ref="Q58:Q68"/>
    <mergeCell ref="D43:D45"/>
    <mergeCell ref="C40:C41"/>
    <mergeCell ref="D40:D41"/>
    <mergeCell ref="E40:E41"/>
    <mergeCell ref="F69:F70"/>
    <mergeCell ref="G69:G70"/>
    <mergeCell ref="G64:G65"/>
    <mergeCell ref="H46:H49"/>
    <mergeCell ref="Q46:Q49"/>
    <mergeCell ref="O43:O45"/>
    <mergeCell ref="H69:H70"/>
    <mergeCell ref="I50:I53"/>
    <mergeCell ref="J50:J53"/>
    <mergeCell ref="K50:K53"/>
    <mergeCell ref="L50:L53"/>
    <mergeCell ref="D79:D80"/>
    <mergeCell ref="U32:U38"/>
    <mergeCell ref="U40:U41"/>
    <mergeCell ref="V86:V113"/>
    <mergeCell ref="Y32:Y41"/>
    <mergeCell ref="AD98:AD101"/>
    <mergeCell ref="AA98:AA101"/>
    <mergeCell ref="B86:B113"/>
    <mergeCell ref="F102:F105"/>
    <mergeCell ref="H103:H105"/>
    <mergeCell ref="G103:G105"/>
    <mergeCell ref="E72:E74"/>
    <mergeCell ref="R86:R97"/>
    <mergeCell ref="R75:R80"/>
    <mergeCell ref="C50:C74"/>
    <mergeCell ref="D102:D113"/>
    <mergeCell ref="E102:E113"/>
    <mergeCell ref="Q33:Q34"/>
    <mergeCell ref="Q35:Q36"/>
    <mergeCell ref="H40:H41"/>
    <mergeCell ref="G40:G41"/>
    <mergeCell ref="F64:F65"/>
    <mergeCell ref="H64:H65"/>
    <mergeCell ref="F50:F53"/>
    <mergeCell ref="M50:M53"/>
    <mergeCell ref="I43:I45"/>
    <mergeCell ref="J43:J45"/>
    <mergeCell ref="X10:X30"/>
    <mergeCell ref="Y42:Y85"/>
    <mergeCell ref="X81:X84"/>
    <mergeCell ref="Z69:Z71"/>
    <mergeCell ref="Z43:Z45"/>
    <mergeCell ref="AE32:AE41"/>
    <mergeCell ref="AE86:AE113"/>
    <mergeCell ref="AB32:AB41"/>
    <mergeCell ref="AB86:AB113"/>
    <mergeCell ref="X40:X41"/>
    <mergeCell ref="AD10:AD30"/>
    <mergeCell ref="AD32:AD38"/>
    <mergeCell ref="AD40:AD41"/>
    <mergeCell ref="AD42:AD49"/>
    <mergeCell ref="AD50:AD74"/>
    <mergeCell ref="AD86:AD97"/>
    <mergeCell ref="AB42:AB85"/>
    <mergeCell ref="AA81:AA84"/>
    <mergeCell ref="AD81:AD84"/>
    <mergeCell ref="AA10:AA30"/>
    <mergeCell ref="AA32:AA38"/>
    <mergeCell ref="AA40:AA41"/>
    <mergeCell ref="O50:O53"/>
    <mergeCell ref="O54:O57"/>
    <mergeCell ref="O69:O71"/>
    <mergeCell ref="C75:C80"/>
    <mergeCell ref="E79:E80"/>
    <mergeCell ref="F79:F80"/>
    <mergeCell ref="G79:G80"/>
    <mergeCell ref="H79:H80"/>
    <mergeCell ref="D77:D78"/>
    <mergeCell ref="E77:E78"/>
    <mergeCell ref="D69:D71"/>
    <mergeCell ref="D72:D74"/>
    <mergeCell ref="D50:D53"/>
    <mergeCell ref="E50:E53"/>
    <mergeCell ref="AA102:AA113"/>
    <mergeCell ref="U98:U101"/>
    <mergeCell ref="I54:I57"/>
    <mergeCell ref="J54:J57"/>
    <mergeCell ref="K54:K57"/>
    <mergeCell ref="L54:L57"/>
    <mergeCell ref="M54:M57"/>
    <mergeCell ref="N54:N57"/>
    <mergeCell ref="L69:L71"/>
    <mergeCell ref="M69:M71"/>
    <mergeCell ref="N69:N71"/>
    <mergeCell ref="Q72:Q74"/>
    <mergeCell ref="W69:W71"/>
    <mergeCell ref="Q69:Q71"/>
    <mergeCell ref="Q77:Q78"/>
    <mergeCell ref="T54:T57"/>
    <mergeCell ref="T69:T71"/>
    <mergeCell ref="U50:U74"/>
    <mergeCell ref="Q79:Q80"/>
    <mergeCell ref="U75:U80"/>
    <mergeCell ref="W50:W53"/>
    <mergeCell ref="AA50:AA74"/>
    <mergeCell ref="R98:R101"/>
    <mergeCell ref="R102:R113"/>
    <mergeCell ref="AC43:AC45"/>
    <mergeCell ref="P33:P34"/>
    <mergeCell ref="P43:P45"/>
    <mergeCell ref="R40:R41"/>
    <mergeCell ref="S32:S41"/>
    <mergeCell ref="V32:V41"/>
    <mergeCell ref="X32:X38"/>
    <mergeCell ref="V42:V85"/>
    <mergeCell ref="X50:X74"/>
    <mergeCell ref="Q40:Q41"/>
    <mergeCell ref="AC69:AC71"/>
    <mergeCell ref="P50:P53"/>
    <mergeCell ref="P69:P71"/>
    <mergeCell ref="Z50:Z53"/>
    <mergeCell ref="AC50:AC53"/>
    <mergeCell ref="W54:W57"/>
    <mergeCell ref="Z54:Z57"/>
    <mergeCell ref="AC54:AC57"/>
    <mergeCell ref="X42:X49"/>
    <mergeCell ref="T50:T53"/>
    <mergeCell ref="Q50:Q53"/>
    <mergeCell ref="T43:T45"/>
    <mergeCell ref="W43:W45"/>
    <mergeCell ref="AA42:AA49"/>
    <mergeCell ref="K43:K45"/>
    <mergeCell ref="L43:L45"/>
    <mergeCell ref="M43:M45"/>
    <mergeCell ref="N43:N45"/>
    <mergeCell ref="Q43:Q45"/>
    <mergeCell ref="C81:C84"/>
    <mergeCell ref="R81:R84"/>
    <mergeCell ref="U81:U84"/>
    <mergeCell ref="Q81:Q82"/>
    <mergeCell ref="F72:F73"/>
    <mergeCell ref="G72:G73"/>
    <mergeCell ref="H72:H73"/>
    <mergeCell ref="R50:R74"/>
    <mergeCell ref="I77:I78"/>
    <mergeCell ref="J77:J78"/>
    <mergeCell ref="P54:P57"/>
    <mergeCell ref="I69:I71"/>
    <mergeCell ref="J69:J71"/>
    <mergeCell ref="L77:L78"/>
    <mergeCell ref="M77:M78"/>
    <mergeCell ref="N77:N78"/>
    <mergeCell ref="O77:O78"/>
    <mergeCell ref="P77:P78"/>
    <mergeCell ref="K69:K71"/>
    <mergeCell ref="D86:D97"/>
    <mergeCell ref="E86:E97"/>
    <mergeCell ref="G86:G97"/>
    <mergeCell ref="H86:H97"/>
    <mergeCell ref="D81:D82"/>
    <mergeCell ref="E81:E82"/>
    <mergeCell ref="Q86:Q97"/>
    <mergeCell ref="G81:G82"/>
    <mergeCell ref="I86:I97"/>
    <mergeCell ref="J86:J97"/>
    <mergeCell ref="K86:K97"/>
    <mergeCell ref="L86:L97"/>
    <mergeCell ref="N86:N97"/>
    <mergeCell ref="O86:O97"/>
    <mergeCell ref="H81:H82"/>
  </mergeCells>
  <pageMargins left="1.3779527559055118" right="0.11811023622047245" top="0.74803149606299213" bottom="0.74803149606299213" header="0.31496062992125984" footer="0.31496062992125984"/>
  <pageSetup paperSize="5"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E50"/>
  <sheetViews>
    <sheetView showGridLines="0" zoomScale="55" zoomScaleNormal="55" workbookViewId="0">
      <selection activeCell="V50" sqref="V50"/>
    </sheetView>
  </sheetViews>
  <sheetFormatPr baseColWidth="10" defaultColWidth="11.42578125" defaultRowHeight="15.75" x14ac:dyDescent="0.25"/>
  <cols>
    <col min="1" max="1" width="11.42578125" style="5"/>
    <col min="2" max="2" width="35.28515625" style="5" customWidth="1"/>
    <col min="3" max="3" width="39" style="5" customWidth="1"/>
    <col min="4" max="4" width="18.28515625" style="5" customWidth="1"/>
    <col min="5" max="5" width="48" style="5" customWidth="1"/>
    <col min="6" max="6" width="49.140625" style="5" customWidth="1"/>
    <col min="7" max="7" width="17.5703125" style="129" customWidth="1"/>
    <col min="8" max="8" width="39.140625" style="5" customWidth="1"/>
    <col min="9" max="9" width="5.28515625" style="129" customWidth="1"/>
    <col min="10" max="15" width="5.85546875" style="129" customWidth="1"/>
    <col min="16" max="16" width="24.140625" style="118" customWidth="1"/>
    <col min="17" max="17" width="23" style="5" customWidth="1"/>
    <col min="18" max="18" width="25.28515625" style="5" bestFit="1" customWidth="1"/>
    <col min="19" max="19" width="22" style="5" customWidth="1"/>
    <col min="20" max="21" width="20" style="5" customWidth="1"/>
    <col min="22" max="22" width="20.42578125" style="5" bestFit="1" customWidth="1"/>
    <col min="23" max="23" width="16.7109375" style="5" bestFit="1" customWidth="1"/>
    <col min="24" max="24" width="16.7109375" style="5" customWidth="1"/>
    <col min="25" max="25" width="20.42578125" style="5" bestFit="1" customWidth="1"/>
    <col min="26" max="26" width="17.85546875" style="5" bestFit="1" customWidth="1"/>
    <col min="27" max="27" width="17.85546875" style="5" customWidth="1"/>
    <col min="28" max="28" width="22.42578125" style="5" bestFit="1" customWidth="1"/>
    <col min="29" max="29" width="13.42578125" style="5" bestFit="1" customWidth="1"/>
    <col min="30" max="30" width="13.42578125" style="5" customWidth="1"/>
    <col min="31" max="31" width="19.85546875" style="5" bestFit="1"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63</v>
      </c>
      <c r="D5" s="450"/>
      <c r="E5" s="450"/>
      <c r="F5" s="450"/>
      <c r="G5" s="450"/>
      <c r="H5" s="450"/>
      <c r="I5" s="450"/>
      <c r="J5" s="450"/>
    </row>
    <row r="6" spans="2:31" ht="18" customHeight="1" x14ac:dyDescent="0.25">
      <c r="B6" s="504" t="s">
        <v>453</v>
      </c>
      <c r="C6" s="355" t="s">
        <v>454</v>
      </c>
      <c r="D6" s="355"/>
      <c r="E6" s="355"/>
      <c r="F6" s="355"/>
      <c r="G6" s="355"/>
      <c r="H6" s="355"/>
      <c r="I6" s="355"/>
      <c r="J6" s="355"/>
    </row>
    <row r="7" spans="2:31" x14ac:dyDescent="0.25">
      <c r="B7" s="504"/>
      <c r="C7" s="355"/>
      <c r="D7" s="355"/>
      <c r="E7" s="355"/>
      <c r="F7" s="355"/>
      <c r="G7" s="355"/>
      <c r="H7" s="355"/>
      <c r="I7" s="355"/>
      <c r="J7" s="355"/>
    </row>
    <row r="8" spans="2:31" ht="16.5" thickBot="1" x14ac:dyDescent="0.3">
      <c r="D8" s="15"/>
      <c r="E8" s="15"/>
      <c r="F8" s="15"/>
      <c r="G8" s="134"/>
      <c r="H8" s="15"/>
    </row>
    <row r="9" spans="2:31" ht="62.25" customHeight="1" thickBot="1" x14ac:dyDescent="0.3">
      <c r="B9" s="197" t="s">
        <v>66</v>
      </c>
      <c r="C9" s="30" t="s">
        <v>67</v>
      </c>
      <c r="D9" s="31" t="s">
        <v>68</v>
      </c>
      <c r="E9" s="31" t="s">
        <v>69</v>
      </c>
      <c r="F9" s="89" t="s">
        <v>70</v>
      </c>
      <c r="G9" s="89" t="s">
        <v>71</v>
      </c>
      <c r="H9" s="89" t="s">
        <v>72</v>
      </c>
      <c r="I9" s="89" t="s">
        <v>73</v>
      </c>
      <c r="J9" s="89" t="s">
        <v>74</v>
      </c>
      <c r="K9" s="89" t="s">
        <v>75</v>
      </c>
      <c r="L9" s="89" t="s">
        <v>76</v>
      </c>
      <c r="M9" s="89" t="s">
        <v>77</v>
      </c>
      <c r="N9" s="89" t="s">
        <v>78</v>
      </c>
      <c r="O9" s="89" t="s">
        <v>79</v>
      </c>
      <c r="P9" s="116" t="s">
        <v>80</v>
      </c>
      <c r="Q9" s="89" t="s">
        <v>81</v>
      </c>
      <c r="R9" s="32" t="s">
        <v>82</v>
      </c>
      <c r="S9" s="32" t="s">
        <v>83</v>
      </c>
      <c r="T9" s="95" t="s">
        <v>12</v>
      </c>
      <c r="U9" s="19" t="s">
        <v>84</v>
      </c>
      <c r="V9" s="19" t="s">
        <v>85</v>
      </c>
      <c r="W9" s="94" t="s">
        <v>13</v>
      </c>
      <c r="X9" s="20" t="s">
        <v>86</v>
      </c>
      <c r="Y9" s="20" t="s">
        <v>87</v>
      </c>
      <c r="Z9" s="94" t="s">
        <v>88</v>
      </c>
      <c r="AA9" s="20" t="s">
        <v>89</v>
      </c>
      <c r="AB9" s="20" t="s">
        <v>90</v>
      </c>
      <c r="AC9" s="94" t="s">
        <v>91</v>
      </c>
      <c r="AD9" s="21" t="s">
        <v>92</v>
      </c>
      <c r="AE9" s="21" t="s">
        <v>93</v>
      </c>
    </row>
    <row r="10" spans="2:31" ht="60" customHeight="1" x14ac:dyDescent="0.25">
      <c r="B10" s="485" t="s">
        <v>455</v>
      </c>
      <c r="C10" s="478" t="s">
        <v>456</v>
      </c>
      <c r="D10" s="401">
        <v>2012170010033</v>
      </c>
      <c r="E10" s="499" t="s">
        <v>457</v>
      </c>
      <c r="F10" s="226" t="s">
        <v>458</v>
      </c>
      <c r="G10" s="401" t="s">
        <v>459</v>
      </c>
      <c r="H10" s="499" t="s">
        <v>460</v>
      </c>
      <c r="I10" s="201">
        <v>36</v>
      </c>
      <c r="J10" s="201">
        <v>3</v>
      </c>
      <c r="K10" s="201">
        <v>11</v>
      </c>
      <c r="L10" s="201">
        <v>14</v>
      </c>
      <c r="M10" s="201">
        <v>11</v>
      </c>
      <c r="N10" s="201">
        <v>33</v>
      </c>
      <c r="O10" s="201">
        <v>4</v>
      </c>
      <c r="P10" s="107">
        <v>112000000</v>
      </c>
      <c r="Q10" s="464">
        <f>SUM(P10:P20)</f>
        <v>687000000</v>
      </c>
      <c r="R10" s="464">
        <f>SUM(T10:T20)+SUM(W10:W20)+SUM(Z10:Z20)+SUM(AC10:AC20)</f>
        <v>687000000</v>
      </c>
      <c r="S10" s="464">
        <f>V10+Y10+AB10+AE10</f>
        <v>2586396902</v>
      </c>
      <c r="T10" s="35">
        <f>IF(K10=33,P10,IF(K10=83,P10,0))</f>
        <v>0</v>
      </c>
      <c r="U10" s="464">
        <f>SUM(T10:T20)</f>
        <v>0</v>
      </c>
      <c r="V10" s="464">
        <f>SUM(T10:T37)</f>
        <v>808613902</v>
      </c>
      <c r="W10" s="35">
        <f>IF(K10=22,P10,IF(K10=82,P10,0))</f>
        <v>0</v>
      </c>
      <c r="X10" s="464"/>
      <c r="Y10" s="464">
        <f>SUM(W10:W37)</f>
        <v>144783000</v>
      </c>
      <c r="Z10" s="35">
        <f>IF(K10=11,P10,IF(K10=81,P10,0))</f>
        <v>112000000</v>
      </c>
      <c r="AA10" s="464"/>
      <c r="AB10" s="464">
        <f>SUM(Z10:Z37)</f>
        <v>1633000000</v>
      </c>
      <c r="AC10" s="35">
        <f>IF(K10=55,P10,IF(K10=85,P10,0))</f>
        <v>0</v>
      </c>
      <c r="AD10" s="464"/>
      <c r="AE10" s="496">
        <f>SUM(AC10:AC37)</f>
        <v>0</v>
      </c>
    </row>
    <row r="11" spans="2:31" ht="55.5" customHeight="1" x14ac:dyDescent="0.25">
      <c r="B11" s="486"/>
      <c r="C11" s="457"/>
      <c r="D11" s="362"/>
      <c r="E11" s="385"/>
      <c r="F11" s="276" t="s">
        <v>461</v>
      </c>
      <c r="G11" s="362"/>
      <c r="H11" s="385"/>
      <c r="I11" s="220">
        <v>36</v>
      </c>
      <c r="J11" s="220">
        <v>3</v>
      </c>
      <c r="K11" s="220">
        <v>11</v>
      </c>
      <c r="L11" s="220">
        <v>14</v>
      </c>
      <c r="M11" s="220">
        <v>11</v>
      </c>
      <c r="N11" s="220">
        <v>33</v>
      </c>
      <c r="O11" s="220">
        <v>4</v>
      </c>
      <c r="P11" s="258">
        <v>10000000</v>
      </c>
      <c r="Q11" s="410"/>
      <c r="R11" s="410"/>
      <c r="S11" s="410"/>
      <c r="T11" s="191">
        <f t="shared" ref="T11:T49" si="0">IF(K11=33,P11,IF(K11=83,P11,0))</f>
        <v>0</v>
      </c>
      <c r="U11" s="410"/>
      <c r="V11" s="410"/>
      <c r="W11" s="191">
        <f t="shared" ref="W11:W49" si="1">IF(K11=22,P11,IF(K11=82,P11,0))</f>
        <v>0</v>
      </c>
      <c r="X11" s="410"/>
      <c r="Y11" s="410"/>
      <c r="Z11" s="191">
        <f t="shared" ref="Z11:Z49" si="2">IF(K11=11,P11,IF(K11=81,P11,0))</f>
        <v>10000000</v>
      </c>
      <c r="AA11" s="410"/>
      <c r="AB11" s="410"/>
      <c r="AC11" s="191">
        <f t="shared" ref="AC11:AC49" si="3">IF(K11=55,P11,IF(K11=85,P11,0))</f>
        <v>0</v>
      </c>
      <c r="AD11" s="410"/>
      <c r="AE11" s="497"/>
    </row>
    <row r="12" spans="2:31" ht="51" customHeight="1" x14ac:dyDescent="0.25">
      <c r="B12" s="486"/>
      <c r="C12" s="457"/>
      <c r="D12" s="362"/>
      <c r="E12" s="385"/>
      <c r="F12" s="276" t="s">
        <v>462</v>
      </c>
      <c r="G12" s="362"/>
      <c r="H12" s="385"/>
      <c r="I12" s="220">
        <v>36</v>
      </c>
      <c r="J12" s="220">
        <v>3</v>
      </c>
      <c r="K12" s="220">
        <v>11</v>
      </c>
      <c r="L12" s="220">
        <v>14</v>
      </c>
      <c r="M12" s="220">
        <v>11</v>
      </c>
      <c r="N12" s="220">
        <v>33</v>
      </c>
      <c r="O12" s="220">
        <v>4</v>
      </c>
      <c r="P12" s="258">
        <v>10000000</v>
      </c>
      <c r="Q12" s="410"/>
      <c r="R12" s="410"/>
      <c r="S12" s="410"/>
      <c r="T12" s="191">
        <f t="shared" si="0"/>
        <v>0</v>
      </c>
      <c r="U12" s="410"/>
      <c r="V12" s="410"/>
      <c r="W12" s="191">
        <f t="shared" si="1"/>
        <v>0</v>
      </c>
      <c r="X12" s="410"/>
      <c r="Y12" s="410"/>
      <c r="Z12" s="191">
        <f t="shared" si="2"/>
        <v>10000000</v>
      </c>
      <c r="AA12" s="410"/>
      <c r="AB12" s="410"/>
      <c r="AC12" s="191">
        <f t="shared" si="3"/>
        <v>0</v>
      </c>
      <c r="AD12" s="410"/>
      <c r="AE12" s="497"/>
    </row>
    <row r="13" spans="2:31" ht="71.25" customHeight="1" x14ac:dyDescent="0.25">
      <c r="B13" s="486"/>
      <c r="C13" s="457"/>
      <c r="D13" s="362"/>
      <c r="E13" s="385"/>
      <c r="F13" s="276" t="s">
        <v>463</v>
      </c>
      <c r="G13" s="362"/>
      <c r="H13" s="385"/>
      <c r="I13" s="220">
        <v>36</v>
      </c>
      <c r="J13" s="220">
        <v>3</v>
      </c>
      <c r="K13" s="220">
        <v>11</v>
      </c>
      <c r="L13" s="220">
        <v>14</v>
      </c>
      <c r="M13" s="220">
        <v>11</v>
      </c>
      <c r="N13" s="220">
        <v>33</v>
      </c>
      <c r="O13" s="220">
        <v>4</v>
      </c>
      <c r="P13" s="258">
        <v>400000000</v>
      </c>
      <c r="Q13" s="410"/>
      <c r="R13" s="410"/>
      <c r="S13" s="410"/>
      <c r="T13" s="191">
        <f t="shared" si="0"/>
        <v>0</v>
      </c>
      <c r="U13" s="410"/>
      <c r="V13" s="410"/>
      <c r="W13" s="191">
        <f t="shared" si="1"/>
        <v>0</v>
      </c>
      <c r="X13" s="410"/>
      <c r="Y13" s="410"/>
      <c r="Z13" s="191">
        <f t="shared" si="2"/>
        <v>400000000</v>
      </c>
      <c r="AA13" s="410"/>
      <c r="AB13" s="410"/>
      <c r="AC13" s="191">
        <f t="shared" si="3"/>
        <v>0</v>
      </c>
      <c r="AD13" s="410"/>
      <c r="AE13" s="497"/>
    </row>
    <row r="14" spans="2:31" ht="43.5" customHeight="1" x14ac:dyDescent="0.25">
      <c r="B14" s="486"/>
      <c r="C14" s="457"/>
      <c r="D14" s="362"/>
      <c r="E14" s="385"/>
      <c r="F14" s="276" t="s">
        <v>464</v>
      </c>
      <c r="G14" s="362"/>
      <c r="H14" s="385"/>
      <c r="I14" s="220">
        <v>36</v>
      </c>
      <c r="J14" s="220">
        <v>3</v>
      </c>
      <c r="K14" s="220">
        <v>11</v>
      </c>
      <c r="L14" s="220">
        <v>14</v>
      </c>
      <c r="M14" s="220">
        <v>11</v>
      </c>
      <c r="N14" s="220">
        <v>33</v>
      </c>
      <c r="O14" s="220">
        <v>4</v>
      </c>
      <c r="P14" s="258">
        <v>10000000</v>
      </c>
      <c r="Q14" s="410"/>
      <c r="R14" s="410"/>
      <c r="S14" s="410"/>
      <c r="T14" s="191">
        <f t="shared" si="0"/>
        <v>0</v>
      </c>
      <c r="U14" s="410"/>
      <c r="V14" s="410"/>
      <c r="W14" s="191">
        <f t="shared" si="1"/>
        <v>0</v>
      </c>
      <c r="X14" s="410"/>
      <c r="Y14" s="410"/>
      <c r="Z14" s="191">
        <f t="shared" si="2"/>
        <v>10000000</v>
      </c>
      <c r="AA14" s="410"/>
      <c r="AB14" s="410"/>
      <c r="AC14" s="191">
        <f t="shared" si="3"/>
        <v>0</v>
      </c>
      <c r="AD14" s="410"/>
      <c r="AE14" s="497"/>
    </row>
    <row r="15" spans="2:31" ht="25.5" customHeight="1" x14ac:dyDescent="0.25">
      <c r="B15" s="486"/>
      <c r="C15" s="457"/>
      <c r="D15" s="362"/>
      <c r="E15" s="385"/>
      <c r="F15" s="276" t="s">
        <v>465</v>
      </c>
      <c r="G15" s="362"/>
      <c r="H15" s="385"/>
      <c r="I15" s="220">
        <v>36</v>
      </c>
      <c r="J15" s="220">
        <v>3</v>
      </c>
      <c r="K15" s="220">
        <v>11</v>
      </c>
      <c r="L15" s="220">
        <v>14</v>
      </c>
      <c r="M15" s="220">
        <v>11</v>
      </c>
      <c r="N15" s="220">
        <v>33</v>
      </c>
      <c r="O15" s="220">
        <v>4</v>
      </c>
      <c r="P15" s="258">
        <v>5000000</v>
      </c>
      <c r="Q15" s="410"/>
      <c r="R15" s="410"/>
      <c r="S15" s="410"/>
      <c r="T15" s="191">
        <f t="shared" si="0"/>
        <v>0</v>
      </c>
      <c r="U15" s="410"/>
      <c r="V15" s="410"/>
      <c r="W15" s="191">
        <f t="shared" si="1"/>
        <v>0</v>
      </c>
      <c r="X15" s="410"/>
      <c r="Y15" s="410"/>
      <c r="Z15" s="191">
        <f t="shared" si="2"/>
        <v>5000000</v>
      </c>
      <c r="AA15" s="410"/>
      <c r="AB15" s="410"/>
      <c r="AC15" s="191">
        <f t="shared" si="3"/>
        <v>0</v>
      </c>
      <c r="AD15" s="410"/>
      <c r="AE15" s="497"/>
    </row>
    <row r="16" spans="2:31" ht="24" customHeight="1" x14ac:dyDescent="0.25">
      <c r="B16" s="486"/>
      <c r="C16" s="457"/>
      <c r="D16" s="362"/>
      <c r="E16" s="385"/>
      <c r="F16" s="276" t="s">
        <v>466</v>
      </c>
      <c r="G16" s="362"/>
      <c r="H16" s="385"/>
      <c r="I16" s="220">
        <v>36</v>
      </c>
      <c r="J16" s="220">
        <v>3</v>
      </c>
      <c r="K16" s="220">
        <v>11</v>
      </c>
      <c r="L16" s="220">
        <v>14</v>
      </c>
      <c r="M16" s="220">
        <v>11</v>
      </c>
      <c r="N16" s="220">
        <v>33</v>
      </c>
      <c r="O16" s="220">
        <v>4</v>
      </c>
      <c r="P16" s="258">
        <v>5000000</v>
      </c>
      <c r="Q16" s="410"/>
      <c r="R16" s="410"/>
      <c r="S16" s="410"/>
      <c r="T16" s="191">
        <f t="shared" si="0"/>
        <v>0</v>
      </c>
      <c r="U16" s="410"/>
      <c r="V16" s="410"/>
      <c r="W16" s="191">
        <f t="shared" si="1"/>
        <v>0</v>
      </c>
      <c r="X16" s="410"/>
      <c r="Y16" s="410"/>
      <c r="Z16" s="191">
        <f t="shared" si="2"/>
        <v>5000000</v>
      </c>
      <c r="AA16" s="410"/>
      <c r="AB16" s="410"/>
      <c r="AC16" s="191">
        <f t="shared" si="3"/>
        <v>0</v>
      </c>
      <c r="AD16" s="410"/>
      <c r="AE16" s="497"/>
    </row>
    <row r="17" spans="2:31" ht="45" customHeight="1" x14ac:dyDescent="0.25">
      <c r="B17" s="486"/>
      <c r="C17" s="457"/>
      <c r="D17" s="362"/>
      <c r="E17" s="385"/>
      <c r="F17" s="276" t="s">
        <v>467</v>
      </c>
      <c r="G17" s="362"/>
      <c r="H17" s="385"/>
      <c r="I17" s="220">
        <v>36</v>
      </c>
      <c r="J17" s="220">
        <v>3</v>
      </c>
      <c r="K17" s="220">
        <v>11</v>
      </c>
      <c r="L17" s="220">
        <v>14</v>
      </c>
      <c r="M17" s="220">
        <v>11</v>
      </c>
      <c r="N17" s="220">
        <v>33</v>
      </c>
      <c r="O17" s="220">
        <v>4</v>
      </c>
      <c r="P17" s="258">
        <v>35000000</v>
      </c>
      <c r="Q17" s="410"/>
      <c r="R17" s="410"/>
      <c r="S17" s="410"/>
      <c r="T17" s="191">
        <f t="shared" si="0"/>
        <v>0</v>
      </c>
      <c r="U17" s="410"/>
      <c r="V17" s="410"/>
      <c r="W17" s="191">
        <f t="shared" si="1"/>
        <v>0</v>
      </c>
      <c r="X17" s="410"/>
      <c r="Y17" s="410"/>
      <c r="Z17" s="191">
        <f t="shared" si="2"/>
        <v>35000000</v>
      </c>
      <c r="AA17" s="410"/>
      <c r="AB17" s="410"/>
      <c r="AC17" s="191">
        <f t="shared" si="3"/>
        <v>0</v>
      </c>
      <c r="AD17" s="410"/>
      <c r="AE17" s="497"/>
    </row>
    <row r="18" spans="2:31" ht="39.75" customHeight="1" x14ac:dyDescent="0.25">
      <c r="B18" s="486"/>
      <c r="C18" s="457"/>
      <c r="D18" s="362"/>
      <c r="E18" s="385"/>
      <c r="F18" s="276" t="s">
        <v>468</v>
      </c>
      <c r="G18" s="362"/>
      <c r="H18" s="385"/>
      <c r="I18" s="220">
        <v>36</v>
      </c>
      <c r="J18" s="220">
        <v>3</v>
      </c>
      <c r="K18" s="220">
        <v>11</v>
      </c>
      <c r="L18" s="220">
        <v>14</v>
      </c>
      <c r="M18" s="220">
        <v>11</v>
      </c>
      <c r="N18" s="220">
        <v>33</v>
      </c>
      <c r="O18" s="220">
        <v>4</v>
      </c>
      <c r="P18" s="258">
        <v>35000000</v>
      </c>
      <c r="Q18" s="410"/>
      <c r="R18" s="410"/>
      <c r="S18" s="410"/>
      <c r="T18" s="191">
        <f t="shared" si="0"/>
        <v>0</v>
      </c>
      <c r="U18" s="410"/>
      <c r="V18" s="410"/>
      <c r="W18" s="191">
        <f t="shared" si="1"/>
        <v>0</v>
      </c>
      <c r="X18" s="410"/>
      <c r="Y18" s="410"/>
      <c r="Z18" s="191">
        <f t="shared" si="2"/>
        <v>35000000</v>
      </c>
      <c r="AA18" s="410"/>
      <c r="AB18" s="410"/>
      <c r="AC18" s="191">
        <f t="shared" si="3"/>
        <v>0</v>
      </c>
      <c r="AD18" s="410"/>
      <c r="AE18" s="497"/>
    </row>
    <row r="19" spans="2:31" ht="32.25" customHeight="1" x14ac:dyDescent="0.25">
      <c r="B19" s="486"/>
      <c r="C19" s="457"/>
      <c r="D19" s="362"/>
      <c r="E19" s="385"/>
      <c r="F19" s="276" t="s">
        <v>469</v>
      </c>
      <c r="G19" s="362"/>
      <c r="H19" s="385"/>
      <c r="I19" s="220">
        <v>36</v>
      </c>
      <c r="J19" s="220">
        <v>3</v>
      </c>
      <c r="K19" s="220">
        <v>11</v>
      </c>
      <c r="L19" s="220">
        <v>14</v>
      </c>
      <c r="M19" s="220">
        <v>11</v>
      </c>
      <c r="N19" s="220">
        <v>33</v>
      </c>
      <c r="O19" s="220">
        <v>4</v>
      </c>
      <c r="P19" s="258">
        <v>55000000</v>
      </c>
      <c r="Q19" s="410"/>
      <c r="R19" s="410"/>
      <c r="S19" s="410"/>
      <c r="T19" s="191">
        <f t="shared" si="0"/>
        <v>0</v>
      </c>
      <c r="U19" s="410"/>
      <c r="V19" s="410"/>
      <c r="W19" s="191">
        <f t="shared" si="1"/>
        <v>0</v>
      </c>
      <c r="X19" s="410"/>
      <c r="Y19" s="410"/>
      <c r="Z19" s="191">
        <f t="shared" si="2"/>
        <v>55000000</v>
      </c>
      <c r="AA19" s="410"/>
      <c r="AB19" s="410"/>
      <c r="AC19" s="191">
        <f t="shared" si="3"/>
        <v>0</v>
      </c>
      <c r="AD19" s="410"/>
      <c r="AE19" s="497"/>
    </row>
    <row r="20" spans="2:31" ht="55.5" customHeight="1" x14ac:dyDescent="0.25">
      <c r="B20" s="486"/>
      <c r="C20" s="447"/>
      <c r="D20" s="363"/>
      <c r="E20" s="459"/>
      <c r="F20" s="276" t="s">
        <v>470</v>
      </c>
      <c r="G20" s="363"/>
      <c r="H20" s="459"/>
      <c r="I20" s="220">
        <v>36</v>
      </c>
      <c r="J20" s="220">
        <v>3</v>
      </c>
      <c r="K20" s="220">
        <v>11</v>
      </c>
      <c r="L20" s="220">
        <v>14</v>
      </c>
      <c r="M20" s="220">
        <v>11</v>
      </c>
      <c r="N20" s="220">
        <v>33</v>
      </c>
      <c r="O20" s="220">
        <v>3</v>
      </c>
      <c r="P20" s="258">
        <v>10000000</v>
      </c>
      <c r="Q20" s="411"/>
      <c r="R20" s="411"/>
      <c r="S20" s="410"/>
      <c r="T20" s="191">
        <f t="shared" si="0"/>
        <v>0</v>
      </c>
      <c r="U20" s="411"/>
      <c r="V20" s="410"/>
      <c r="W20" s="191">
        <f t="shared" si="1"/>
        <v>0</v>
      </c>
      <c r="X20" s="411"/>
      <c r="Y20" s="410"/>
      <c r="Z20" s="191">
        <f t="shared" si="2"/>
        <v>10000000</v>
      </c>
      <c r="AA20" s="411"/>
      <c r="AB20" s="410"/>
      <c r="AC20" s="191">
        <f t="shared" si="3"/>
        <v>0</v>
      </c>
      <c r="AD20" s="411"/>
      <c r="AE20" s="497"/>
    </row>
    <row r="21" spans="2:31" ht="45.75" customHeight="1" x14ac:dyDescent="0.25">
      <c r="B21" s="486"/>
      <c r="C21" s="438" t="s">
        <v>471</v>
      </c>
      <c r="D21" s="477">
        <v>2012170010034</v>
      </c>
      <c r="E21" s="364" t="s">
        <v>472</v>
      </c>
      <c r="F21" s="204" t="s">
        <v>473</v>
      </c>
      <c r="G21" s="356" t="s">
        <v>474</v>
      </c>
      <c r="H21" s="364" t="s">
        <v>475</v>
      </c>
      <c r="I21" s="227">
        <v>36</v>
      </c>
      <c r="J21" s="227">
        <v>3</v>
      </c>
      <c r="K21" s="227">
        <v>33</v>
      </c>
      <c r="L21" s="227">
        <v>14</v>
      </c>
      <c r="M21" s="227">
        <v>12</v>
      </c>
      <c r="N21" s="227">
        <v>34</v>
      </c>
      <c r="O21" s="227">
        <v>4</v>
      </c>
      <c r="P21" s="252">
        <v>121613902</v>
      </c>
      <c r="Q21" s="409">
        <f>SUM(P21:P27)</f>
        <v>556396902</v>
      </c>
      <c r="R21" s="409">
        <f>SUM(T21:T27)+SUM(W21:W27)+SUM(Z21:Z27)+SUM(AC21:AC27)</f>
        <v>556396902</v>
      </c>
      <c r="S21" s="410"/>
      <c r="T21" s="43">
        <f t="shared" si="0"/>
        <v>121613902</v>
      </c>
      <c r="U21" s="409">
        <f>SUM(T21:T27)</f>
        <v>121613902</v>
      </c>
      <c r="V21" s="410"/>
      <c r="W21" s="43">
        <f t="shared" si="1"/>
        <v>0</v>
      </c>
      <c r="X21" s="409"/>
      <c r="Y21" s="410"/>
      <c r="Z21" s="43">
        <f t="shared" si="2"/>
        <v>0</v>
      </c>
      <c r="AA21" s="409"/>
      <c r="AB21" s="410"/>
      <c r="AC21" s="43">
        <f t="shared" si="3"/>
        <v>0</v>
      </c>
      <c r="AD21" s="409"/>
      <c r="AE21" s="497"/>
    </row>
    <row r="22" spans="2:31" ht="45.75" customHeight="1" x14ac:dyDescent="0.25">
      <c r="B22" s="486"/>
      <c r="C22" s="457"/>
      <c r="D22" s="451"/>
      <c r="E22" s="365"/>
      <c r="F22" s="206" t="s">
        <v>476</v>
      </c>
      <c r="G22" s="357"/>
      <c r="H22" s="366"/>
      <c r="I22" s="199">
        <v>36</v>
      </c>
      <c r="J22" s="199">
        <v>3</v>
      </c>
      <c r="K22" s="199">
        <v>11</v>
      </c>
      <c r="L22" s="199">
        <v>14</v>
      </c>
      <c r="M22" s="199">
        <v>12</v>
      </c>
      <c r="N22" s="199">
        <v>34</v>
      </c>
      <c r="O22" s="199">
        <v>4</v>
      </c>
      <c r="P22" s="288">
        <v>280000000</v>
      </c>
      <c r="Q22" s="410"/>
      <c r="R22" s="410"/>
      <c r="S22" s="410"/>
      <c r="T22" s="190">
        <f t="shared" si="0"/>
        <v>0</v>
      </c>
      <c r="U22" s="410"/>
      <c r="V22" s="410"/>
      <c r="W22" s="190">
        <f t="shared" si="1"/>
        <v>0</v>
      </c>
      <c r="X22" s="410"/>
      <c r="Y22" s="410"/>
      <c r="Z22" s="190">
        <f t="shared" si="2"/>
        <v>280000000</v>
      </c>
      <c r="AA22" s="410"/>
      <c r="AB22" s="410"/>
      <c r="AC22" s="190">
        <f t="shared" si="3"/>
        <v>0</v>
      </c>
      <c r="AD22" s="410"/>
      <c r="AE22" s="497"/>
    </row>
    <row r="23" spans="2:31" ht="39" customHeight="1" x14ac:dyDescent="0.25">
      <c r="B23" s="486"/>
      <c r="C23" s="457"/>
      <c r="D23" s="451"/>
      <c r="E23" s="365"/>
      <c r="F23" s="364" t="s">
        <v>477</v>
      </c>
      <c r="G23" s="356" t="s">
        <v>478</v>
      </c>
      <c r="H23" s="364" t="s">
        <v>479</v>
      </c>
      <c r="I23" s="199">
        <v>36</v>
      </c>
      <c r="J23" s="199">
        <v>3</v>
      </c>
      <c r="K23" s="199">
        <v>22</v>
      </c>
      <c r="L23" s="199">
        <v>14</v>
      </c>
      <c r="M23" s="199">
        <v>12</v>
      </c>
      <c r="N23" s="199">
        <v>34</v>
      </c>
      <c r="O23" s="199">
        <v>4</v>
      </c>
      <c r="P23" s="288">
        <v>50000000</v>
      </c>
      <c r="Q23" s="410"/>
      <c r="R23" s="410"/>
      <c r="S23" s="410"/>
      <c r="T23" s="190">
        <f t="shared" si="0"/>
        <v>0</v>
      </c>
      <c r="U23" s="410"/>
      <c r="V23" s="410"/>
      <c r="W23" s="190">
        <f t="shared" si="1"/>
        <v>50000000</v>
      </c>
      <c r="X23" s="410"/>
      <c r="Y23" s="410"/>
      <c r="Z23" s="190">
        <f t="shared" si="2"/>
        <v>0</v>
      </c>
      <c r="AA23" s="410"/>
      <c r="AB23" s="410"/>
      <c r="AC23" s="190">
        <f t="shared" si="3"/>
        <v>0</v>
      </c>
      <c r="AD23" s="410"/>
      <c r="AE23" s="497"/>
    </row>
    <row r="24" spans="2:31" ht="39" customHeight="1" x14ac:dyDescent="0.25">
      <c r="B24" s="486"/>
      <c r="C24" s="457"/>
      <c r="D24" s="451"/>
      <c r="E24" s="365"/>
      <c r="F24" s="365"/>
      <c r="G24" s="382"/>
      <c r="H24" s="365"/>
      <c r="I24" s="199">
        <v>36</v>
      </c>
      <c r="J24" s="199">
        <v>3</v>
      </c>
      <c r="K24" s="199">
        <v>22</v>
      </c>
      <c r="L24" s="199">
        <v>14</v>
      </c>
      <c r="M24" s="199">
        <v>12</v>
      </c>
      <c r="N24" s="199">
        <v>34</v>
      </c>
      <c r="O24" s="199">
        <v>4</v>
      </c>
      <c r="P24" s="288">
        <v>30783000</v>
      </c>
      <c r="Q24" s="410"/>
      <c r="R24" s="410"/>
      <c r="S24" s="410"/>
      <c r="T24" s="190">
        <f t="shared" si="0"/>
        <v>0</v>
      </c>
      <c r="U24" s="410"/>
      <c r="V24" s="410"/>
      <c r="W24" s="190">
        <f t="shared" si="1"/>
        <v>30783000</v>
      </c>
      <c r="X24" s="410"/>
      <c r="Y24" s="410"/>
      <c r="Z24" s="190">
        <f t="shared" si="2"/>
        <v>0</v>
      </c>
      <c r="AA24" s="410"/>
      <c r="AB24" s="410"/>
      <c r="AC24" s="190">
        <f t="shared" si="3"/>
        <v>0</v>
      </c>
      <c r="AD24" s="410"/>
      <c r="AE24" s="497"/>
    </row>
    <row r="25" spans="2:31" ht="39" customHeight="1" x14ac:dyDescent="0.25">
      <c r="B25" s="486"/>
      <c r="C25" s="457"/>
      <c r="D25" s="451"/>
      <c r="E25" s="365"/>
      <c r="F25" s="365"/>
      <c r="G25" s="382"/>
      <c r="H25" s="365"/>
      <c r="I25" s="199">
        <v>36</v>
      </c>
      <c r="J25" s="199">
        <v>3</v>
      </c>
      <c r="K25" s="199">
        <v>22</v>
      </c>
      <c r="L25" s="199">
        <v>14</v>
      </c>
      <c r="M25" s="199">
        <v>12</v>
      </c>
      <c r="N25" s="199">
        <v>34</v>
      </c>
      <c r="O25" s="199">
        <v>4</v>
      </c>
      <c r="P25" s="288">
        <v>54000000</v>
      </c>
      <c r="Q25" s="410"/>
      <c r="R25" s="410"/>
      <c r="S25" s="410"/>
      <c r="T25" s="190">
        <f t="shared" si="0"/>
        <v>0</v>
      </c>
      <c r="U25" s="410"/>
      <c r="V25" s="410"/>
      <c r="W25" s="190">
        <f t="shared" si="1"/>
        <v>54000000</v>
      </c>
      <c r="X25" s="410"/>
      <c r="Y25" s="410"/>
      <c r="Z25" s="190">
        <f t="shared" si="2"/>
        <v>0</v>
      </c>
      <c r="AA25" s="410"/>
      <c r="AB25" s="410"/>
      <c r="AC25" s="190">
        <f t="shared" si="3"/>
        <v>0</v>
      </c>
      <c r="AD25" s="410"/>
      <c r="AE25" s="497"/>
    </row>
    <row r="26" spans="2:31" ht="39" customHeight="1" x14ac:dyDescent="0.25">
      <c r="B26" s="486"/>
      <c r="C26" s="457"/>
      <c r="D26" s="451"/>
      <c r="E26" s="365"/>
      <c r="F26" s="365"/>
      <c r="G26" s="382"/>
      <c r="H26" s="365"/>
      <c r="I26" s="199">
        <v>36</v>
      </c>
      <c r="J26" s="199">
        <v>3</v>
      </c>
      <c r="K26" s="199">
        <v>82</v>
      </c>
      <c r="L26" s="199">
        <v>14</v>
      </c>
      <c r="M26" s="199">
        <v>12</v>
      </c>
      <c r="N26" s="199">
        <v>34</v>
      </c>
      <c r="O26" s="199">
        <v>4</v>
      </c>
      <c r="P26" s="288">
        <v>10000000</v>
      </c>
      <c r="Q26" s="410"/>
      <c r="R26" s="410"/>
      <c r="S26" s="410"/>
      <c r="T26" s="190">
        <f t="shared" si="0"/>
        <v>0</v>
      </c>
      <c r="U26" s="410"/>
      <c r="V26" s="410"/>
      <c r="W26" s="190">
        <f t="shared" si="1"/>
        <v>10000000</v>
      </c>
      <c r="X26" s="410"/>
      <c r="Y26" s="410"/>
      <c r="Z26" s="190">
        <f t="shared" si="2"/>
        <v>0</v>
      </c>
      <c r="AA26" s="410"/>
      <c r="AB26" s="410"/>
      <c r="AC26" s="190">
        <f t="shared" si="3"/>
        <v>0</v>
      </c>
      <c r="AD26" s="410"/>
      <c r="AE26" s="497"/>
    </row>
    <row r="27" spans="2:31" ht="39.75" customHeight="1" x14ac:dyDescent="0.25">
      <c r="B27" s="486"/>
      <c r="C27" s="447"/>
      <c r="D27" s="502"/>
      <c r="E27" s="366"/>
      <c r="F27" s="366"/>
      <c r="G27" s="357"/>
      <c r="H27" s="366"/>
      <c r="I27" s="199">
        <v>36</v>
      </c>
      <c r="J27" s="199">
        <v>3</v>
      </c>
      <c r="K27" s="199">
        <v>11</v>
      </c>
      <c r="L27" s="199">
        <v>14</v>
      </c>
      <c r="M27" s="199">
        <v>12</v>
      </c>
      <c r="N27" s="199">
        <v>34</v>
      </c>
      <c r="O27" s="199">
        <v>4</v>
      </c>
      <c r="P27" s="288">
        <v>10000000</v>
      </c>
      <c r="Q27" s="411"/>
      <c r="R27" s="411"/>
      <c r="S27" s="410"/>
      <c r="T27" s="190">
        <f t="shared" si="0"/>
        <v>0</v>
      </c>
      <c r="U27" s="411"/>
      <c r="V27" s="410"/>
      <c r="W27" s="190">
        <f t="shared" si="1"/>
        <v>0</v>
      </c>
      <c r="X27" s="411"/>
      <c r="Y27" s="410"/>
      <c r="Z27" s="190">
        <f t="shared" si="2"/>
        <v>10000000</v>
      </c>
      <c r="AA27" s="411"/>
      <c r="AB27" s="410"/>
      <c r="AC27" s="190">
        <f t="shared" si="3"/>
        <v>0</v>
      </c>
      <c r="AD27" s="411"/>
      <c r="AE27" s="497"/>
    </row>
    <row r="28" spans="2:31" ht="46.5" customHeight="1" x14ac:dyDescent="0.25">
      <c r="B28" s="486"/>
      <c r="C28" s="438" t="s">
        <v>480</v>
      </c>
      <c r="D28" s="477">
        <v>2012170010035</v>
      </c>
      <c r="E28" s="440" t="s">
        <v>481</v>
      </c>
      <c r="F28" s="248" t="s">
        <v>482</v>
      </c>
      <c r="G28" s="477" t="s">
        <v>483</v>
      </c>
      <c r="H28" s="440" t="s">
        <v>484</v>
      </c>
      <c r="I28" s="263">
        <v>36</v>
      </c>
      <c r="J28" s="263">
        <v>3</v>
      </c>
      <c r="K28" s="263">
        <v>33</v>
      </c>
      <c r="L28" s="199">
        <v>14</v>
      </c>
      <c r="M28" s="263">
        <v>13</v>
      </c>
      <c r="N28" s="263">
        <v>35</v>
      </c>
      <c r="O28" s="263">
        <v>4</v>
      </c>
      <c r="P28" s="272">
        <v>160000000</v>
      </c>
      <c r="Q28" s="409">
        <f>SUM(P28:P37)</f>
        <v>1343000000</v>
      </c>
      <c r="R28" s="409">
        <f>SUM(T28:T37)+SUM(W28:W37)+SUM(Z28:Z37)+SUM(AC28:AC37)</f>
        <v>1343000000</v>
      </c>
      <c r="S28" s="410"/>
      <c r="T28" s="190">
        <f t="shared" si="0"/>
        <v>160000000</v>
      </c>
      <c r="U28" s="409">
        <f>SUM(T28:T37)</f>
        <v>687000000</v>
      </c>
      <c r="V28" s="410"/>
      <c r="W28" s="190">
        <f t="shared" si="1"/>
        <v>0</v>
      </c>
      <c r="X28" s="409"/>
      <c r="Y28" s="410"/>
      <c r="Z28" s="190">
        <f t="shared" si="2"/>
        <v>0</v>
      </c>
      <c r="AA28" s="409"/>
      <c r="AB28" s="410"/>
      <c r="AC28" s="190">
        <f t="shared" si="3"/>
        <v>0</v>
      </c>
      <c r="AD28" s="409"/>
      <c r="AE28" s="497"/>
    </row>
    <row r="29" spans="2:31" ht="56.25" customHeight="1" x14ac:dyDescent="0.25">
      <c r="B29" s="486"/>
      <c r="C29" s="457"/>
      <c r="D29" s="451"/>
      <c r="E29" s="441"/>
      <c r="F29" s="440" t="s">
        <v>485</v>
      </c>
      <c r="G29" s="451"/>
      <c r="H29" s="441"/>
      <c r="I29" s="245">
        <v>36</v>
      </c>
      <c r="J29" s="245">
        <v>3</v>
      </c>
      <c r="K29" s="245">
        <v>22</v>
      </c>
      <c r="L29" s="245">
        <v>14</v>
      </c>
      <c r="M29" s="245">
        <v>13</v>
      </c>
      <c r="N29" s="245">
        <v>35</v>
      </c>
      <c r="O29" s="245">
        <v>4</v>
      </c>
      <c r="P29" s="290">
        <v>0</v>
      </c>
      <c r="Q29" s="410"/>
      <c r="R29" s="410"/>
      <c r="S29" s="410"/>
      <c r="T29" s="43">
        <f t="shared" si="0"/>
        <v>0</v>
      </c>
      <c r="U29" s="410"/>
      <c r="V29" s="410"/>
      <c r="W29" s="43">
        <f t="shared" si="1"/>
        <v>0</v>
      </c>
      <c r="X29" s="410"/>
      <c r="Y29" s="410"/>
      <c r="Z29" s="43">
        <f t="shared" si="2"/>
        <v>0</v>
      </c>
      <c r="AA29" s="410"/>
      <c r="AB29" s="410"/>
      <c r="AC29" s="43">
        <f t="shared" si="3"/>
        <v>0</v>
      </c>
      <c r="AD29" s="410"/>
      <c r="AE29" s="497"/>
    </row>
    <row r="30" spans="2:31" ht="56.25" customHeight="1" x14ac:dyDescent="0.25">
      <c r="B30" s="486"/>
      <c r="C30" s="457"/>
      <c r="D30" s="451"/>
      <c r="E30" s="441"/>
      <c r="F30" s="503"/>
      <c r="G30" s="502"/>
      <c r="H30" s="503"/>
      <c r="I30" s="245">
        <v>36</v>
      </c>
      <c r="J30" s="245">
        <v>3</v>
      </c>
      <c r="K30" s="245">
        <v>33</v>
      </c>
      <c r="L30" s="245">
        <v>14</v>
      </c>
      <c r="M30" s="245">
        <v>13</v>
      </c>
      <c r="N30" s="245">
        <v>35</v>
      </c>
      <c r="O30" s="245">
        <v>4</v>
      </c>
      <c r="P30" s="290">
        <v>52000000</v>
      </c>
      <c r="Q30" s="410"/>
      <c r="R30" s="410"/>
      <c r="S30" s="410"/>
      <c r="T30" s="43">
        <f t="shared" si="0"/>
        <v>52000000</v>
      </c>
      <c r="U30" s="410"/>
      <c r="V30" s="410"/>
      <c r="W30" s="43">
        <f t="shared" si="1"/>
        <v>0</v>
      </c>
      <c r="X30" s="410"/>
      <c r="Y30" s="410"/>
      <c r="Z30" s="43">
        <f t="shared" si="2"/>
        <v>0</v>
      </c>
      <c r="AA30" s="410"/>
      <c r="AB30" s="410"/>
      <c r="AC30" s="43">
        <f t="shared" si="3"/>
        <v>0</v>
      </c>
      <c r="AD30" s="410"/>
      <c r="AE30" s="497"/>
    </row>
    <row r="31" spans="2:31" ht="46.5" customHeight="1" x14ac:dyDescent="0.25">
      <c r="B31" s="486"/>
      <c r="C31" s="457"/>
      <c r="D31" s="451"/>
      <c r="E31" s="441"/>
      <c r="F31" s="254" t="s">
        <v>486</v>
      </c>
      <c r="G31" s="477" t="s">
        <v>487</v>
      </c>
      <c r="H31" s="440" t="s">
        <v>488</v>
      </c>
      <c r="I31" s="245">
        <v>36</v>
      </c>
      <c r="J31" s="245">
        <v>3</v>
      </c>
      <c r="K31" s="245">
        <v>33</v>
      </c>
      <c r="L31" s="245">
        <v>14</v>
      </c>
      <c r="M31" s="245">
        <v>13</v>
      </c>
      <c r="N31" s="245">
        <v>35</v>
      </c>
      <c r="O31" s="245">
        <v>4</v>
      </c>
      <c r="P31" s="290">
        <v>120000000</v>
      </c>
      <c r="Q31" s="410"/>
      <c r="R31" s="410"/>
      <c r="S31" s="410"/>
      <c r="T31" s="43">
        <f t="shared" si="0"/>
        <v>120000000</v>
      </c>
      <c r="U31" s="410"/>
      <c r="V31" s="410"/>
      <c r="W31" s="43">
        <f t="shared" si="1"/>
        <v>0</v>
      </c>
      <c r="X31" s="410"/>
      <c r="Y31" s="410"/>
      <c r="Z31" s="43">
        <f t="shared" si="2"/>
        <v>0</v>
      </c>
      <c r="AA31" s="410"/>
      <c r="AB31" s="410"/>
      <c r="AC31" s="43">
        <f t="shared" si="3"/>
        <v>0</v>
      </c>
      <c r="AD31" s="410"/>
      <c r="AE31" s="497"/>
    </row>
    <row r="32" spans="2:31" ht="42.75" customHeight="1" x14ac:dyDescent="0.25">
      <c r="B32" s="486"/>
      <c r="C32" s="457"/>
      <c r="D32" s="451"/>
      <c r="E32" s="441"/>
      <c r="F32" s="254" t="s">
        <v>489</v>
      </c>
      <c r="G32" s="502"/>
      <c r="H32" s="503"/>
      <c r="I32" s="245">
        <v>36</v>
      </c>
      <c r="J32" s="245">
        <v>3</v>
      </c>
      <c r="K32" s="245">
        <v>22</v>
      </c>
      <c r="L32" s="245">
        <v>14</v>
      </c>
      <c r="M32" s="245">
        <v>13</v>
      </c>
      <c r="N32" s="245">
        <v>35</v>
      </c>
      <c r="O32" s="245">
        <v>4</v>
      </c>
      <c r="P32" s="290">
        <v>0</v>
      </c>
      <c r="Q32" s="410"/>
      <c r="R32" s="410"/>
      <c r="S32" s="410"/>
      <c r="T32" s="43">
        <f t="shared" si="0"/>
        <v>0</v>
      </c>
      <c r="U32" s="410"/>
      <c r="V32" s="410"/>
      <c r="W32" s="43">
        <f t="shared" si="1"/>
        <v>0</v>
      </c>
      <c r="X32" s="410"/>
      <c r="Y32" s="410"/>
      <c r="Z32" s="43">
        <f t="shared" si="2"/>
        <v>0</v>
      </c>
      <c r="AA32" s="410"/>
      <c r="AB32" s="410"/>
      <c r="AC32" s="43">
        <f t="shared" si="3"/>
        <v>0</v>
      </c>
      <c r="AD32" s="410"/>
      <c r="AE32" s="497"/>
    </row>
    <row r="33" spans="2:31" ht="54.75" customHeight="1" x14ac:dyDescent="0.25">
      <c r="B33" s="486"/>
      <c r="C33" s="457"/>
      <c r="D33" s="451"/>
      <c r="E33" s="441"/>
      <c r="F33" s="440" t="s">
        <v>490</v>
      </c>
      <c r="G33" s="477" t="s">
        <v>491</v>
      </c>
      <c r="H33" s="440" t="s">
        <v>492</v>
      </c>
      <c r="I33" s="245">
        <v>36</v>
      </c>
      <c r="J33" s="245">
        <v>3</v>
      </c>
      <c r="K33" s="245">
        <v>11</v>
      </c>
      <c r="L33" s="245">
        <v>14</v>
      </c>
      <c r="M33" s="245">
        <v>13</v>
      </c>
      <c r="N33" s="245">
        <v>35</v>
      </c>
      <c r="O33" s="245">
        <v>4</v>
      </c>
      <c r="P33" s="290">
        <v>210000000</v>
      </c>
      <c r="Q33" s="410"/>
      <c r="R33" s="410"/>
      <c r="S33" s="410"/>
      <c r="T33" s="43">
        <f t="shared" si="0"/>
        <v>0</v>
      </c>
      <c r="U33" s="410"/>
      <c r="V33" s="410"/>
      <c r="W33" s="43">
        <f t="shared" si="1"/>
        <v>0</v>
      </c>
      <c r="X33" s="410"/>
      <c r="Y33" s="410"/>
      <c r="Z33" s="43">
        <f t="shared" si="2"/>
        <v>210000000</v>
      </c>
      <c r="AA33" s="410"/>
      <c r="AB33" s="410"/>
      <c r="AC33" s="43">
        <f t="shared" si="3"/>
        <v>0</v>
      </c>
      <c r="AD33" s="410"/>
      <c r="AE33" s="497"/>
    </row>
    <row r="34" spans="2:31" ht="54.75" customHeight="1" x14ac:dyDescent="0.25">
      <c r="B34" s="486"/>
      <c r="C34" s="457"/>
      <c r="D34" s="451"/>
      <c r="E34" s="441"/>
      <c r="F34" s="503"/>
      <c r="G34" s="451"/>
      <c r="H34" s="441"/>
      <c r="I34" s="245">
        <v>36</v>
      </c>
      <c r="J34" s="245">
        <v>3</v>
      </c>
      <c r="K34" s="245">
        <v>33</v>
      </c>
      <c r="L34" s="245">
        <v>14</v>
      </c>
      <c r="M34" s="245">
        <v>13</v>
      </c>
      <c r="N34" s="245">
        <v>35</v>
      </c>
      <c r="O34" s="245">
        <v>4</v>
      </c>
      <c r="P34" s="290">
        <v>135000000</v>
      </c>
      <c r="Q34" s="410"/>
      <c r="R34" s="410"/>
      <c r="S34" s="410"/>
      <c r="T34" s="43">
        <f t="shared" si="0"/>
        <v>135000000</v>
      </c>
      <c r="U34" s="410"/>
      <c r="V34" s="410"/>
      <c r="W34" s="43">
        <f t="shared" si="1"/>
        <v>0</v>
      </c>
      <c r="X34" s="410"/>
      <c r="Y34" s="410"/>
      <c r="Z34" s="43">
        <f t="shared" si="2"/>
        <v>0</v>
      </c>
      <c r="AA34" s="410"/>
      <c r="AB34" s="410"/>
      <c r="AC34" s="43">
        <f t="shared" si="3"/>
        <v>0</v>
      </c>
      <c r="AD34" s="410"/>
      <c r="AE34" s="497"/>
    </row>
    <row r="35" spans="2:31" ht="40.5" customHeight="1" x14ac:dyDescent="0.25">
      <c r="B35" s="486"/>
      <c r="C35" s="457"/>
      <c r="D35" s="451"/>
      <c r="E35" s="441"/>
      <c r="F35" s="254" t="s">
        <v>493</v>
      </c>
      <c r="G35" s="451"/>
      <c r="H35" s="441"/>
      <c r="I35" s="245">
        <v>36</v>
      </c>
      <c r="J35" s="245">
        <v>3</v>
      </c>
      <c r="K35" s="245">
        <v>33</v>
      </c>
      <c r="L35" s="245">
        <v>14</v>
      </c>
      <c r="M35" s="245">
        <v>13</v>
      </c>
      <c r="N35" s="245">
        <v>35</v>
      </c>
      <c r="O35" s="245">
        <v>4</v>
      </c>
      <c r="P35" s="290">
        <v>220000000</v>
      </c>
      <c r="Q35" s="410"/>
      <c r="R35" s="410"/>
      <c r="S35" s="410"/>
      <c r="T35" s="43">
        <f t="shared" si="0"/>
        <v>220000000</v>
      </c>
      <c r="U35" s="410"/>
      <c r="V35" s="410"/>
      <c r="W35" s="43">
        <f t="shared" si="1"/>
        <v>0</v>
      </c>
      <c r="X35" s="410"/>
      <c r="Y35" s="410"/>
      <c r="Z35" s="43">
        <f t="shared" si="2"/>
        <v>0</v>
      </c>
      <c r="AA35" s="410"/>
      <c r="AB35" s="410"/>
      <c r="AC35" s="43">
        <f t="shared" si="3"/>
        <v>0</v>
      </c>
      <c r="AD35" s="410"/>
      <c r="AE35" s="497"/>
    </row>
    <row r="36" spans="2:31" ht="40.5" customHeight="1" x14ac:dyDescent="0.25">
      <c r="B36" s="486"/>
      <c r="C36" s="457"/>
      <c r="D36" s="451"/>
      <c r="E36" s="441"/>
      <c r="F36" s="440" t="s">
        <v>494</v>
      </c>
      <c r="G36" s="451"/>
      <c r="H36" s="441"/>
      <c r="I36" s="263">
        <v>36</v>
      </c>
      <c r="J36" s="263">
        <v>3</v>
      </c>
      <c r="K36" s="263">
        <v>22</v>
      </c>
      <c r="L36" s="263">
        <v>14</v>
      </c>
      <c r="M36" s="263">
        <v>13</v>
      </c>
      <c r="N36" s="263">
        <v>35</v>
      </c>
      <c r="O36" s="263">
        <v>4</v>
      </c>
      <c r="P36" s="272">
        <v>0</v>
      </c>
      <c r="Q36" s="410"/>
      <c r="R36" s="410"/>
      <c r="S36" s="410"/>
      <c r="T36" s="190">
        <f t="shared" si="0"/>
        <v>0</v>
      </c>
      <c r="U36" s="410"/>
      <c r="V36" s="410"/>
      <c r="W36" s="190">
        <f t="shared" si="1"/>
        <v>0</v>
      </c>
      <c r="X36" s="410"/>
      <c r="Y36" s="410"/>
      <c r="Z36" s="190">
        <f t="shared" si="2"/>
        <v>0</v>
      </c>
      <c r="AA36" s="410"/>
      <c r="AB36" s="410"/>
      <c r="AC36" s="190">
        <f t="shared" si="3"/>
        <v>0</v>
      </c>
      <c r="AD36" s="410"/>
      <c r="AE36" s="497"/>
    </row>
    <row r="37" spans="2:31" ht="42.75" customHeight="1" thickBot="1" x14ac:dyDescent="0.3">
      <c r="B37" s="446"/>
      <c r="C37" s="448"/>
      <c r="D37" s="452"/>
      <c r="E37" s="501"/>
      <c r="F37" s="501"/>
      <c r="G37" s="452"/>
      <c r="H37" s="501"/>
      <c r="I37" s="251">
        <v>36</v>
      </c>
      <c r="J37" s="251">
        <v>3</v>
      </c>
      <c r="K37" s="251">
        <v>11</v>
      </c>
      <c r="L37" s="251">
        <v>14</v>
      </c>
      <c r="M37" s="251">
        <v>13</v>
      </c>
      <c r="N37" s="251">
        <v>35</v>
      </c>
      <c r="O37" s="251">
        <v>4</v>
      </c>
      <c r="P37" s="106">
        <v>446000000</v>
      </c>
      <c r="Q37" s="419"/>
      <c r="R37" s="419"/>
      <c r="S37" s="419"/>
      <c r="T37" s="44">
        <f t="shared" si="0"/>
        <v>0</v>
      </c>
      <c r="U37" s="419"/>
      <c r="V37" s="419"/>
      <c r="W37" s="44">
        <f t="shared" si="1"/>
        <v>0</v>
      </c>
      <c r="X37" s="419"/>
      <c r="Y37" s="419"/>
      <c r="Z37" s="44">
        <f t="shared" si="2"/>
        <v>446000000</v>
      </c>
      <c r="AA37" s="419"/>
      <c r="AB37" s="419"/>
      <c r="AC37" s="44">
        <f t="shared" si="3"/>
        <v>0</v>
      </c>
      <c r="AD37" s="419"/>
      <c r="AE37" s="498"/>
    </row>
    <row r="38" spans="2:31" ht="30.75" customHeight="1" x14ac:dyDescent="0.25">
      <c r="B38" s="485" t="s">
        <v>495</v>
      </c>
      <c r="C38" s="478" t="s">
        <v>496</v>
      </c>
      <c r="D38" s="401">
        <v>2012170010036</v>
      </c>
      <c r="E38" s="400" t="s">
        <v>497</v>
      </c>
      <c r="F38" s="400" t="s">
        <v>498</v>
      </c>
      <c r="G38" s="500" t="s">
        <v>499</v>
      </c>
      <c r="H38" s="400" t="s">
        <v>500</v>
      </c>
      <c r="I38" s="130">
        <v>36</v>
      </c>
      <c r="J38" s="130">
        <v>3</v>
      </c>
      <c r="K38" s="130">
        <v>11</v>
      </c>
      <c r="L38" s="130">
        <v>14</v>
      </c>
      <c r="M38" s="130">
        <v>21</v>
      </c>
      <c r="N38" s="130">
        <v>36</v>
      </c>
      <c r="O38" s="130">
        <v>5</v>
      </c>
      <c r="P38" s="107">
        <v>144000000</v>
      </c>
      <c r="Q38" s="464">
        <f>SUM(P38:P45)</f>
        <v>919840000</v>
      </c>
      <c r="R38" s="464">
        <f>SUM(T38:T45)+SUM(W38:W45)+SUM(Z38:Z45)+SUM(AC38:AC45)</f>
        <v>919840000</v>
      </c>
      <c r="S38" s="464">
        <f>V38+Y38+AB38+AE38</f>
        <v>2319840000</v>
      </c>
      <c r="T38" s="35">
        <f t="shared" si="0"/>
        <v>0</v>
      </c>
      <c r="U38" s="464">
        <f>SUM(T38:T45)</f>
        <v>0</v>
      </c>
      <c r="V38" s="464">
        <f>SUM(T38:T49)</f>
        <v>0</v>
      </c>
      <c r="W38" s="35">
        <f t="shared" si="1"/>
        <v>0</v>
      </c>
      <c r="X38" s="464"/>
      <c r="Y38" s="464">
        <f>SUM(W38:W49)</f>
        <v>645840000</v>
      </c>
      <c r="Z38" s="35">
        <f t="shared" si="2"/>
        <v>144000000</v>
      </c>
      <c r="AA38" s="464"/>
      <c r="AB38" s="464">
        <f>SUM(Z38:Z49)</f>
        <v>1674000000</v>
      </c>
      <c r="AC38" s="35">
        <f t="shared" si="3"/>
        <v>0</v>
      </c>
      <c r="AD38" s="464"/>
      <c r="AE38" s="496">
        <f>SUM(AC38:AC49)</f>
        <v>0</v>
      </c>
    </row>
    <row r="39" spans="2:31" ht="30.75" customHeight="1" x14ac:dyDescent="0.25">
      <c r="B39" s="486"/>
      <c r="C39" s="457"/>
      <c r="D39" s="362"/>
      <c r="E39" s="365"/>
      <c r="F39" s="366"/>
      <c r="G39" s="382"/>
      <c r="H39" s="365"/>
      <c r="I39" s="200">
        <v>36</v>
      </c>
      <c r="J39" s="200">
        <v>3</v>
      </c>
      <c r="K39" s="200">
        <v>22</v>
      </c>
      <c r="L39" s="200">
        <v>14</v>
      </c>
      <c r="M39" s="200">
        <v>21</v>
      </c>
      <c r="N39" s="200">
        <v>36</v>
      </c>
      <c r="O39" s="200">
        <v>5</v>
      </c>
      <c r="P39" s="258">
        <v>167840000</v>
      </c>
      <c r="Q39" s="410"/>
      <c r="R39" s="410"/>
      <c r="S39" s="410"/>
      <c r="T39" s="191">
        <f t="shared" si="0"/>
        <v>0</v>
      </c>
      <c r="U39" s="410"/>
      <c r="V39" s="410"/>
      <c r="W39" s="191">
        <f t="shared" si="1"/>
        <v>167840000</v>
      </c>
      <c r="X39" s="410"/>
      <c r="Y39" s="410"/>
      <c r="Z39" s="191">
        <f t="shared" si="2"/>
        <v>0</v>
      </c>
      <c r="AA39" s="410"/>
      <c r="AB39" s="410"/>
      <c r="AC39" s="191">
        <f t="shared" si="3"/>
        <v>0</v>
      </c>
      <c r="AD39" s="410"/>
      <c r="AE39" s="497"/>
    </row>
    <row r="40" spans="2:31" ht="33.75" customHeight="1" x14ac:dyDescent="0.25">
      <c r="B40" s="486"/>
      <c r="C40" s="457"/>
      <c r="D40" s="362"/>
      <c r="E40" s="365"/>
      <c r="F40" s="364" t="s">
        <v>501</v>
      </c>
      <c r="G40" s="382"/>
      <c r="H40" s="365"/>
      <c r="I40" s="200">
        <v>36</v>
      </c>
      <c r="J40" s="200">
        <v>3</v>
      </c>
      <c r="K40" s="200">
        <v>22</v>
      </c>
      <c r="L40" s="200">
        <v>14</v>
      </c>
      <c r="M40" s="200">
        <v>21</v>
      </c>
      <c r="N40" s="200">
        <v>36</v>
      </c>
      <c r="O40" s="200">
        <v>5</v>
      </c>
      <c r="P40" s="258">
        <v>192000000</v>
      </c>
      <c r="Q40" s="410"/>
      <c r="R40" s="410"/>
      <c r="S40" s="410"/>
      <c r="T40" s="191">
        <f t="shared" si="0"/>
        <v>0</v>
      </c>
      <c r="U40" s="410"/>
      <c r="V40" s="410"/>
      <c r="W40" s="191">
        <f t="shared" si="1"/>
        <v>192000000</v>
      </c>
      <c r="X40" s="410"/>
      <c r="Y40" s="410"/>
      <c r="Z40" s="191">
        <f t="shared" si="2"/>
        <v>0</v>
      </c>
      <c r="AA40" s="410"/>
      <c r="AB40" s="410"/>
      <c r="AC40" s="191">
        <f t="shared" si="3"/>
        <v>0</v>
      </c>
      <c r="AD40" s="410"/>
      <c r="AE40" s="497"/>
    </row>
    <row r="41" spans="2:31" ht="33.75" customHeight="1" x14ac:dyDescent="0.25">
      <c r="B41" s="486"/>
      <c r="C41" s="457"/>
      <c r="D41" s="362"/>
      <c r="E41" s="365"/>
      <c r="F41" s="366"/>
      <c r="G41" s="382"/>
      <c r="H41" s="365"/>
      <c r="I41" s="200">
        <v>36</v>
      </c>
      <c r="J41" s="200">
        <v>3</v>
      </c>
      <c r="K41" s="200">
        <v>11</v>
      </c>
      <c r="L41" s="200">
        <v>14</v>
      </c>
      <c r="M41" s="200">
        <v>21</v>
      </c>
      <c r="N41" s="200">
        <v>36</v>
      </c>
      <c r="O41" s="200">
        <v>5</v>
      </c>
      <c r="P41" s="258">
        <v>20000000</v>
      </c>
      <c r="Q41" s="410"/>
      <c r="R41" s="410"/>
      <c r="S41" s="410"/>
      <c r="T41" s="191">
        <f t="shared" si="0"/>
        <v>0</v>
      </c>
      <c r="U41" s="410"/>
      <c r="V41" s="410"/>
      <c r="W41" s="191">
        <f t="shared" si="1"/>
        <v>0</v>
      </c>
      <c r="X41" s="410"/>
      <c r="Y41" s="410"/>
      <c r="Z41" s="191">
        <f t="shared" si="2"/>
        <v>20000000</v>
      </c>
      <c r="AA41" s="410"/>
      <c r="AB41" s="410"/>
      <c r="AC41" s="191">
        <f t="shared" si="3"/>
        <v>0</v>
      </c>
      <c r="AD41" s="410"/>
      <c r="AE41" s="497"/>
    </row>
    <row r="42" spans="2:31" ht="57" customHeight="1" x14ac:dyDescent="0.25">
      <c r="B42" s="486"/>
      <c r="C42" s="457"/>
      <c r="D42" s="362"/>
      <c r="E42" s="365"/>
      <c r="F42" s="207" t="s">
        <v>502</v>
      </c>
      <c r="G42" s="382"/>
      <c r="H42" s="365"/>
      <c r="I42" s="200">
        <v>36</v>
      </c>
      <c r="J42" s="200">
        <v>3</v>
      </c>
      <c r="K42" s="200">
        <v>11</v>
      </c>
      <c r="L42" s="200">
        <v>14</v>
      </c>
      <c r="M42" s="200">
        <v>21</v>
      </c>
      <c r="N42" s="200">
        <v>36</v>
      </c>
      <c r="O42" s="200">
        <v>6</v>
      </c>
      <c r="P42" s="258">
        <v>40000000</v>
      </c>
      <c r="Q42" s="410"/>
      <c r="R42" s="410"/>
      <c r="S42" s="410"/>
      <c r="T42" s="191">
        <f t="shared" si="0"/>
        <v>0</v>
      </c>
      <c r="U42" s="410"/>
      <c r="V42" s="410"/>
      <c r="W42" s="191">
        <f t="shared" si="1"/>
        <v>0</v>
      </c>
      <c r="X42" s="410"/>
      <c r="Y42" s="410"/>
      <c r="Z42" s="191">
        <f t="shared" si="2"/>
        <v>40000000</v>
      </c>
      <c r="AA42" s="410"/>
      <c r="AB42" s="410"/>
      <c r="AC42" s="191">
        <f t="shared" si="3"/>
        <v>0</v>
      </c>
      <c r="AD42" s="410"/>
      <c r="AE42" s="497"/>
    </row>
    <row r="43" spans="2:31" ht="60.75" customHeight="1" x14ac:dyDescent="0.25">
      <c r="B43" s="486"/>
      <c r="C43" s="457"/>
      <c r="D43" s="362"/>
      <c r="E43" s="365"/>
      <c r="F43" s="207" t="s">
        <v>503</v>
      </c>
      <c r="G43" s="382"/>
      <c r="H43" s="365"/>
      <c r="I43" s="200">
        <v>36</v>
      </c>
      <c r="J43" s="200">
        <v>3</v>
      </c>
      <c r="K43" s="200">
        <v>11</v>
      </c>
      <c r="L43" s="200">
        <v>14</v>
      </c>
      <c r="M43" s="200">
        <v>21</v>
      </c>
      <c r="N43" s="200">
        <v>36</v>
      </c>
      <c r="O43" s="200">
        <v>4</v>
      </c>
      <c r="P43" s="258">
        <v>20000000</v>
      </c>
      <c r="Q43" s="410"/>
      <c r="R43" s="410"/>
      <c r="S43" s="410"/>
      <c r="T43" s="191">
        <f t="shared" si="0"/>
        <v>0</v>
      </c>
      <c r="U43" s="410"/>
      <c r="V43" s="410"/>
      <c r="W43" s="191">
        <f t="shared" si="1"/>
        <v>0</v>
      </c>
      <c r="X43" s="410"/>
      <c r="Y43" s="410"/>
      <c r="Z43" s="191">
        <f t="shared" si="2"/>
        <v>20000000</v>
      </c>
      <c r="AA43" s="410"/>
      <c r="AB43" s="410"/>
      <c r="AC43" s="191">
        <f t="shared" si="3"/>
        <v>0</v>
      </c>
      <c r="AD43" s="410"/>
      <c r="AE43" s="497"/>
    </row>
    <row r="44" spans="2:31" ht="63.75" customHeight="1" x14ac:dyDescent="0.25">
      <c r="B44" s="486"/>
      <c r="C44" s="457"/>
      <c r="D44" s="362"/>
      <c r="E44" s="365"/>
      <c r="F44" s="207" t="s">
        <v>504</v>
      </c>
      <c r="G44" s="382"/>
      <c r="H44" s="365"/>
      <c r="I44" s="200">
        <v>36</v>
      </c>
      <c r="J44" s="200">
        <v>3</v>
      </c>
      <c r="K44" s="200">
        <v>11</v>
      </c>
      <c r="L44" s="200">
        <v>14</v>
      </c>
      <c r="M44" s="200">
        <v>21</v>
      </c>
      <c r="N44" s="200">
        <v>36</v>
      </c>
      <c r="O44" s="200">
        <v>4</v>
      </c>
      <c r="P44" s="258">
        <v>50000000</v>
      </c>
      <c r="Q44" s="410"/>
      <c r="R44" s="410"/>
      <c r="S44" s="410"/>
      <c r="T44" s="191">
        <f t="shared" si="0"/>
        <v>0</v>
      </c>
      <c r="U44" s="410"/>
      <c r="V44" s="410"/>
      <c r="W44" s="191">
        <f t="shared" si="1"/>
        <v>0</v>
      </c>
      <c r="X44" s="410"/>
      <c r="Y44" s="410"/>
      <c r="Z44" s="191">
        <f t="shared" si="2"/>
        <v>50000000</v>
      </c>
      <c r="AA44" s="410"/>
      <c r="AB44" s="410"/>
      <c r="AC44" s="191">
        <f t="shared" si="3"/>
        <v>0</v>
      </c>
      <c r="AD44" s="410"/>
      <c r="AE44" s="497"/>
    </row>
    <row r="45" spans="2:31" ht="55.5" customHeight="1" x14ac:dyDescent="0.25">
      <c r="B45" s="486"/>
      <c r="C45" s="457"/>
      <c r="D45" s="363"/>
      <c r="E45" s="366"/>
      <c r="F45" s="207" t="s">
        <v>505</v>
      </c>
      <c r="G45" s="357"/>
      <c r="H45" s="366"/>
      <c r="I45" s="200">
        <v>36</v>
      </c>
      <c r="J45" s="200">
        <v>3</v>
      </c>
      <c r="K45" s="200">
        <v>22</v>
      </c>
      <c r="L45" s="200">
        <v>14</v>
      </c>
      <c r="M45" s="200">
        <v>21</v>
      </c>
      <c r="N45" s="200">
        <v>36</v>
      </c>
      <c r="O45" s="200">
        <v>5</v>
      </c>
      <c r="P45" s="258">
        <v>286000000</v>
      </c>
      <c r="Q45" s="411"/>
      <c r="R45" s="410"/>
      <c r="S45" s="410"/>
      <c r="T45" s="191">
        <f t="shared" si="0"/>
        <v>0</v>
      </c>
      <c r="U45" s="410"/>
      <c r="V45" s="410"/>
      <c r="W45" s="191">
        <f t="shared" si="1"/>
        <v>286000000</v>
      </c>
      <c r="X45" s="410"/>
      <c r="Y45" s="410"/>
      <c r="Z45" s="191">
        <f t="shared" si="2"/>
        <v>0</v>
      </c>
      <c r="AA45" s="410"/>
      <c r="AB45" s="410"/>
      <c r="AC45" s="191">
        <f t="shared" si="3"/>
        <v>0</v>
      </c>
      <c r="AD45" s="410"/>
      <c r="AE45" s="497"/>
    </row>
    <row r="46" spans="2:31" ht="58.5" customHeight="1" x14ac:dyDescent="0.25">
      <c r="B46" s="486"/>
      <c r="C46" s="438" t="s">
        <v>506</v>
      </c>
      <c r="D46" s="361">
        <v>2012170010037</v>
      </c>
      <c r="E46" s="458" t="s">
        <v>507</v>
      </c>
      <c r="F46" s="275" t="s">
        <v>508</v>
      </c>
      <c r="G46" s="219" t="s">
        <v>499</v>
      </c>
      <c r="H46" s="275" t="s">
        <v>509</v>
      </c>
      <c r="I46" s="219">
        <v>26</v>
      </c>
      <c r="J46" s="219">
        <v>3</v>
      </c>
      <c r="K46" s="219">
        <v>11</v>
      </c>
      <c r="L46" s="219">
        <v>14</v>
      </c>
      <c r="M46" s="219">
        <v>22</v>
      </c>
      <c r="N46" s="219">
        <v>37</v>
      </c>
      <c r="O46" s="219">
        <v>2</v>
      </c>
      <c r="P46" s="288">
        <v>630000000</v>
      </c>
      <c r="Q46" s="409">
        <f>SUM(P46:P49)</f>
        <v>1400000000</v>
      </c>
      <c r="R46" s="409">
        <f>SUM(T46:T49)+SUM(W46:W49)+SUM(Z46:Z49)+SUM(AC46:AC49)</f>
        <v>1400000000</v>
      </c>
      <c r="S46" s="410"/>
      <c r="T46" s="190">
        <f t="shared" si="0"/>
        <v>0</v>
      </c>
      <c r="U46" s="409">
        <f>SUM(T46:T49)</f>
        <v>0</v>
      </c>
      <c r="V46" s="410"/>
      <c r="W46" s="190">
        <f t="shared" si="1"/>
        <v>0</v>
      </c>
      <c r="X46" s="409"/>
      <c r="Y46" s="410"/>
      <c r="Z46" s="190">
        <f t="shared" si="2"/>
        <v>630000000</v>
      </c>
      <c r="AA46" s="409"/>
      <c r="AB46" s="410"/>
      <c r="AC46" s="190">
        <f t="shared" si="3"/>
        <v>0</v>
      </c>
      <c r="AD46" s="409"/>
      <c r="AE46" s="497"/>
    </row>
    <row r="47" spans="2:31" s="146" customFormat="1" ht="36.75" customHeight="1" x14ac:dyDescent="0.25">
      <c r="B47" s="486"/>
      <c r="C47" s="457"/>
      <c r="D47" s="362"/>
      <c r="E47" s="385"/>
      <c r="F47" s="205" t="s">
        <v>510</v>
      </c>
      <c r="G47" s="361" t="s">
        <v>511</v>
      </c>
      <c r="H47" s="458" t="s">
        <v>512</v>
      </c>
      <c r="I47" s="202">
        <v>26</v>
      </c>
      <c r="J47" s="202">
        <v>3</v>
      </c>
      <c r="K47" s="202">
        <v>11</v>
      </c>
      <c r="L47" s="202">
        <v>14</v>
      </c>
      <c r="M47" s="202">
        <v>22</v>
      </c>
      <c r="N47" s="202">
        <v>37</v>
      </c>
      <c r="O47" s="202">
        <v>2</v>
      </c>
      <c r="P47" s="252">
        <v>590000000</v>
      </c>
      <c r="Q47" s="410"/>
      <c r="R47" s="410"/>
      <c r="S47" s="410"/>
      <c r="T47" s="43">
        <f t="shared" si="0"/>
        <v>0</v>
      </c>
      <c r="U47" s="410"/>
      <c r="V47" s="410"/>
      <c r="W47" s="43">
        <f t="shared" si="1"/>
        <v>0</v>
      </c>
      <c r="X47" s="410"/>
      <c r="Y47" s="410"/>
      <c r="Z47" s="43">
        <f t="shared" si="2"/>
        <v>590000000</v>
      </c>
      <c r="AA47" s="410"/>
      <c r="AB47" s="410"/>
      <c r="AC47" s="43">
        <f t="shared" si="3"/>
        <v>0</v>
      </c>
      <c r="AD47" s="410"/>
      <c r="AE47" s="497"/>
    </row>
    <row r="48" spans="2:31" s="146" customFormat="1" ht="36.75" customHeight="1" x14ac:dyDescent="0.25">
      <c r="B48" s="486"/>
      <c r="C48" s="457"/>
      <c r="D48" s="362"/>
      <c r="E48" s="385"/>
      <c r="F48" s="205" t="s">
        <v>513</v>
      </c>
      <c r="G48" s="362"/>
      <c r="H48" s="385"/>
      <c r="I48" s="202">
        <v>26</v>
      </c>
      <c r="J48" s="202">
        <v>3</v>
      </c>
      <c r="K48" s="202">
        <v>11</v>
      </c>
      <c r="L48" s="202">
        <v>14</v>
      </c>
      <c r="M48" s="202">
        <v>22</v>
      </c>
      <c r="N48" s="202">
        <v>37</v>
      </c>
      <c r="O48" s="202">
        <v>1</v>
      </c>
      <c r="P48" s="252">
        <v>50000000</v>
      </c>
      <c r="Q48" s="410"/>
      <c r="R48" s="410"/>
      <c r="S48" s="410"/>
      <c r="T48" s="43">
        <f t="shared" si="0"/>
        <v>0</v>
      </c>
      <c r="U48" s="410"/>
      <c r="V48" s="410"/>
      <c r="W48" s="43">
        <f t="shared" si="1"/>
        <v>0</v>
      </c>
      <c r="X48" s="410"/>
      <c r="Y48" s="410"/>
      <c r="Z48" s="43">
        <f t="shared" si="2"/>
        <v>50000000</v>
      </c>
      <c r="AA48" s="410"/>
      <c r="AB48" s="410"/>
      <c r="AC48" s="43">
        <f t="shared" si="3"/>
        <v>0</v>
      </c>
      <c r="AD48" s="410"/>
      <c r="AE48" s="497"/>
    </row>
    <row r="49" spans="2:31" s="146" customFormat="1" ht="36.75" customHeight="1" thickBot="1" x14ac:dyDescent="0.3">
      <c r="B49" s="446"/>
      <c r="C49" s="448"/>
      <c r="D49" s="378"/>
      <c r="E49" s="386"/>
      <c r="F49" s="266" t="s">
        <v>514</v>
      </c>
      <c r="G49" s="378"/>
      <c r="H49" s="386"/>
      <c r="I49" s="265">
        <v>26</v>
      </c>
      <c r="J49" s="265">
        <v>3</v>
      </c>
      <c r="K49" s="265">
        <v>11</v>
      </c>
      <c r="L49" s="265">
        <v>14</v>
      </c>
      <c r="M49" s="265">
        <v>22</v>
      </c>
      <c r="N49" s="265">
        <v>37</v>
      </c>
      <c r="O49" s="265">
        <v>4</v>
      </c>
      <c r="P49" s="108">
        <v>130000000</v>
      </c>
      <c r="Q49" s="419"/>
      <c r="R49" s="419"/>
      <c r="S49" s="419"/>
      <c r="T49" s="44">
        <f t="shared" si="0"/>
        <v>0</v>
      </c>
      <c r="U49" s="419"/>
      <c r="V49" s="419"/>
      <c r="W49" s="44">
        <f t="shared" si="1"/>
        <v>0</v>
      </c>
      <c r="X49" s="419"/>
      <c r="Y49" s="419"/>
      <c r="Z49" s="44">
        <f t="shared" si="2"/>
        <v>130000000</v>
      </c>
      <c r="AA49" s="419"/>
      <c r="AB49" s="419"/>
      <c r="AC49" s="44">
        <f t="shared" si="3"/>
        <v>0</v>
      </c>
      <c r="AD49" s="419"/>
      <c r="AE49" s="498"/>
    </row>
    <row r="50" spans="2:31" ht="39.75" customHeight="1" thickBot="1" x14ac:dyDescent="0.3">
      <c r="B50" s="110"/>
      <c r="C50" s="110"/>
      <c r="D50" s="110"/>
      <c r="E50" s="110"/>
      <c r="F50" s="109"/>
      <c r="G50" s="109"/>
      <c r="H50" s="109"/>
      <c r="I50" s="109"/>
      <c r="J50" s="109"/>
      <c r="K50" s="109"/>
      <c r="L50" s="109"/>
      <c r="M50" s="109"/>
      <c r="N50" s="109"/>
      <c r="O50" s="109"/>
      <c r="P50" s="127">
        <f t="shared" ref="P50:AE50" si="4">SUM(P10:P49)</f>
        <v>4906236902</v>
      </c>
      <c r="Q50" s="105">
        <f t="shared" si="4"/>
        <v>4906236902</v>
      </c>
      <c r="R50" s="93">
        <f t="shared" si="4"/>
        <v>4906236902</v>
      </c>
      <c r="S50" s="93">
        <f t="shared" si="4"/>
        <v>4906236902</v>
      </c>
      <c r="T50" s="103">
        <f t="shared" si="4"/>
        <v>808613902</v>
      </c>
      <c r="U50" s="103">
        <f t="shared" si="4"/>
        <v>808613902</v>
      </c>
      <c r="V50" s="22">
        <f t="shared" si="4"/>
        <v>808613902</v>
      </c>
      <c r="W50" s="103">
        <f t="shared" si="4"/>
        <v>790623000</v>
      </c>
      <c r="X50" s="103">
        <f t="shared" si="4"/>
        <v>0</v>
      </c>
      <c r="Y50" s="23">
        <f t="shared" si="4"/>
        <v>790623000</v>
      </c>
      <c r="Z50" s="103">
        <f t="shared" si="4"/>
        <v>3307000000</v>
      </c>
      <c r="AA50" s="103">
        <f t="shared" si="4"/>
        <v>0</v>
      </c>
      <c r="AB50" s="23">
        <f t="shared" si="4"/>
        <v>3307000000</v>
      </c>
      <c r="AC50" s="103">
        <f t="shared" si="4"/>
        <v>0</v>
      </c>
      <c r="AD50" s="151">
        <f t="shared" si="4"/>
        <v>0</v>
      </c>
      <c r="AE50" s="24">
        <f t="shared" si="4"/>
        <v>0</v>
      </c>
    </row>
  </sheetData>
  <mergeCells count="85">
    <mergeCell ref="AB10:AB37"/>
    <mergeCell ref="AE10:AE37"/>
    <mergeCell ref="H38:H45"/>
    <mergeCell ref="X10:X20"/>
    <mergeCell ref="X21:X27"/>
    <mergeCell ref="X28:X37"/>
    <mergeCell ref="X38:X45"/>
    <mergeCell ref="Q38:Q45"/>
    <mergeCell ref="Q28:Q37"/>
    <mergeCell ref="V10:V37"/>
    <mergeCell ref="H28:H30"/>
    <mergeCell ref="R10:R20"/>
    <mergeCell ref="R21:R27"/>
    <mergeCell ref="R28:R37"/>
    <mergeCell ref="H23:H27"/>
    <mergeCell ref="Y10:Y37"/>
    <mergeCell ref="B38:B49"/>
    <mergeCell ref="B1:J1"/>
    <mergeCell ref="B2:J2"/>
    <mergeCell ref="B3:J3"/>
    <mergeCell ref="C5:J5"/>
    <mergeCell ref="C6:J7"/>
    <mergeCell ref="B6:B7"/>
    <mergeCell ref="G10:G20"/>
    <mergeCell ref="G21:G22"/>
    <mergeCell ref="C28:C37"/>
    <mergeCell ref="B10:B37"/>
    <mergeCell ref="D28:D37"/>
    <mergeCell ref="E28:E37"/>
    <mergeCell ref="F29:F30"/>
    <mergeCell ref="F33:F34"/>
    <mergeCell ref="C10:C20"/>
    <mergeCell ref="C46:C49"/>
    <mergeCell ref="Q21:Q27"/>
    <mergeCell ref="D38:D45"/>
    <mergeCell ref="E38:E45"/>
    <mergeCell ref="F38:F39"/>
    <mergeCell ref="C21:C27"/>
    <mergeCell ref="D21:D27"/>
    <mergeCell ref="E21:E27"/>
    <mergeCell ref="F23:F27"/>
    <mergeCell ref="G33:G37"/>
    <mergeCell ref="G31:G32"/>
    <mergeCell ref="G28:G30"/>
    <mergeCell ref="G23:G27"/>
    <mergeCell ref="H21:H22"/>
    <mergeCell ref="H33:H37"/>
    <mergeCell ref="H31:H32"/>
    <mergeCell ref="C38:C45"/>
    <mergeCell ref="E10:E20"/>
    <mergeCell ref="D10:D20"/>
    <mergeCell ref="S10:S37"/>
    <mergeCell ref="G38:G45"/>
    <mergeCell ref="H10:H20"/>
    <mergeCell ref="Q10:Q20"/>
    <mergeCell ref="F36:F37"/>
    <mergeCell ref="AE38:AE49"/>
    <mergeCell ref="AB38:AB49"/>
    <mergeCell ref="Y38:Y49"/>
    <mergeCell ref="V38:V49"/>
    <mergeCell ref="D46:D49"/>
    <mergeCell ref="E46:E49"/>
    <mergeCell ref="G47:G49"/>
    <mergeCell ref="H47:H49"/>
    <mergeCell ref="Q46:Q49"/>
    <mergeCell ref="S38:S49"/>
    <mergeCell ref="R38:R45"/>
    <mergeCell ref="F40:F41"/>
    <mergeCell ref="R46:R49"/>
    <mergeCell ref="X46:X49"/>
    <mergeCell ref="AA10:AA20"/>
    <mergeCell ref="AA21:AA27"/>
    <mergeCell ref="AA28:AA37"/>
    <mergeCell ref="U38:U45"/>
    <mergeCell ref="U46:U49"/>
    <mergeCell ref="AA38:AA45"/>
    <mergeCell ref="AA46:AA49"/>
    <mergeCell ref="U10:U20"/>
    <mergeCell ref="U21:U27"/>
    <mergeCell ref="U28:U37"/>
    <mergeCell ref="AD10:AD20"/>
    <mergeCell ref="AD21:AD27"/>
    <mergeCell ref="AD28:AD37"/>
    <mergeCell ref="AD38:AD45"/>
    <mergeCell ref="AD46:AD49"/>
  </mergeCells>
  <pageMargins left="1.3779527559055118" right="0.11811023622047245" top="0.74803149606299213" bottom="0.74803149606299213" header="0.31496062992125984" footer="0.31496062992125984"/>
  <pageSetup paperSize="5"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E45"/>
  <sheetViews>
    <sheetView showGridLines="0" topLeftCell="A22" zoomScale="55" zoomScaleNormal="55" workbookViewId="0">
      <selection activeCell="E25" sqref="E25:E27"/>
    </sheetView>
  </sheetViews>
  <sheetFormatPr baseColWidth="10" defaultColWidth="11.42578125" defaultRowHeight="15.75" x14ac:dyDescent="0.25"/>
  <cols>
    <col min="1" max="1" width="11.42578125" style="5"/>
    <col min="2" max="2" width="35.28515625" style="5" customWidth="1"/>
    <col min="3" max="3" width="46" style="5" customWidth="1"/>
    <col min="4" max="4" width="18.28515625" style="5" customWidth="1"/>
    <col min="5" max="5" width="58.85546875" style="5" customWidth="1"/>
    <col min="6" max="6" width="40.28515625" style="5" customWidth="1"/>
    <col min="7" max="7" width="17.5703125" style="129" customWidth="1"/>
    <col min="8" max="8" width="36" style="5" customWidth="1"/>
    <col min="9" max="9" width="5.28515625" style="129" customWidth="1"/>
    <col min="10" max="15" width="5.85546875" style="129" customWidth="1"/>
    <col min="16" max="16" width="23.85546875" style="118" customWidth="1"/>
    <col min="17" max="17" width="23.5703125" style="5" customWidth="1"/>
    <col min="18" max="18" width="25.28515625" style="5" bestFit="1" customWidth="1"/>
    <col min="19" max="19" width="25.5703125" style="5" customWidth="1"/>
    <col min="20" max="21" width="17.85546875" style="5" customWidth="1"/>
    <col min="22" max="22" width="19.42578125" style="5" bestFit="1" customWidth="1"/>
    <col min="23" max="23" width="18.28515625" style="5" bestFit="1" customWidth="1"/>
    <col min="24" max="24" width="18.28515625" style="5" customWidth="1"/>
    <col min="25" max="25" width="23" style="5" bestFit="1" customWidth="1"/>
    <col min="26" max="26" width="18.28515625" style="5" bestFit="1" customWidth="1"/>
    <col min="27" max="27" width="24" style="5" customWidth="1"/>
    <col min="28" max="28" width="23" style="5" bestFit="1" customWidth="1"/>
    <col min="29" max="29" width="13.42578125" style="5" bestFit="1" customWidth="1"/>
    <col min="30" max="30" width="19.140625" style="5" customWidth="1"/>
    <col min="31" max="31" width="19.85546875" style="5" bestFit="1"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63</v>
      </c>
      <c r="D5" s="450"/>
      <c r="E5" s="450"/>
      <c r="F5" s="450"/>
      <c r="G5" s="450"/>
      <c r="H5" s="450"/>
      <c r="I5" s="450"/>
      <c r="J5" s="450"/>
    </row>
    <row r="6" spans="2:31" ht="18" customHeight="1" x14ac:dyDescent="0.25">
      <c r="B6" s="504" t="s">
        <v>515</v>
      </c>
      <c r="C6" s="355" t="s">
        <v>516</v>
      </c>
      <c r="D6" s="355"/>
      <c r="E6" s="355"/>
      <c r="F6" s="355"/>
      <c r="G6" s="355"/>
      <c r="H6" s="355"/>
      <c r="I6" s="355"/>
      <c r="J6" s="355"/>
    </row>
    <row r="7" spans="2:31" x14ac:dyDescent="0.25">
      <c r="B7" s="504"/>
      <c r="C7" s="355"/>
      <c r="D7" s="355"/>
      <c r="E7" s="355"/>
      <c r="F7" s="355"/>
      <c r="G7" s="355"/>
      <c r="H7" s="355"/>
      <c r="I7" s="355"/>
      <c r="J7" s="355"/>
    </row>
    <row r="8" spans="2:31" ht="16.5" thickBot="1" x14ac:dyDescent="0.3">
      <c r="D8" s="15"/>
      <c r="E8" s="15"/>
      <c r="F8" s="15"/>
      <c r="G8" s="134"/>
      <c r="H8" s="15"/>
    </row>
    <row r="9" spans="2:31" ht="62.25" customHeight="1" thickBot="1" x14ac:dyDescent="0.3">
      <c r="B9" s="197" t="s">
        <v>66</v>
      </c>
      <c r="C9" s="30" t="s">
        <v>67</v>
      </c>
      <c r="D9" s="31" t="s">
        <v>68</v>
      </c>
      <c r="E9" s="31" t="s">
        <v>69</v>
      </c>
      <c r="F9" s="89" t="s">
        <v>70</v>
      </c>
      <c r="G9" s="89" t="s">
        <v>71</v>
      </c>
      <c r="H9" s="89" t="s">
        <v>72</v>
      </c>
      <c r="I9" s="89" t="s">
        <v>73</v>
      </c>
      <c r="J9" s="89" t="s">
        <v>74</v>
      </c>
      <c r="K9" s="89" t="s">
        <v>75</v>
      </c>
      <c r="L9" s="89" t="s">
        <v>76</v>
      </c>
      <c r="M9" s="89" t="s">
        <v>77</v>
      </c>
      <c r="N9" s="89" t="s">
        <v>78</v>
      </c>
      <c r="O9" s="89" t="s">
        <v>79</v>
      </c>
      <c r="P9" s="116" t="s">
        <v>80</v>
      </c>
      <c r="Q9" s="89" t="s">
        <v>81</v>
      </c>
      <c r="R9" s="32" t="s">
        <v>82</v>
      </c>
      <c r="S9" s="32" t="s">
        <v>83</v>
      </c>
      <c r="T9" s="95" t="s">
        <v>12</v>
      </c>
      <c r="U9" s="19" t="s">
        <v>84</v>
      </c>
      <c r="V9" s="19" t="s">
        <v>85</v>
      </c>
      <c r="W9" s="94" t="s">
        <v>13</v>
      </c>
      <c r="X9" s="20" t="s">
        <v>86</v>
      </c>
      <c r="Y9" s="20" t="s">
        <v>87</v>
      </c>
      <c r="Z9" s="94" t="s">
        <v>88</v>
      </c>
      <c r="AA9" s="20" t="s">
        <v>89</v>
      </c>
      <c r="AB9" s="20" t="s">
        <v>90</v>
      </c>
      <c r="AC9" s="94" t="s">
        <v>91</v>
      </c>
      <c r="AD9" s="161" t="s">
        <v>92</v>
      </c>
      <c r="AE9" s="21" t="s">
        <v>93</v>
      </c>
    </row>
    <row r="10" spans="2:31" ht="60" customHeight="1" x14ac:dyDescent="0.25">
      <c r="B10" s="424" t="s">
        <v>517</v>
      </c>
      <c r="C10" s="449" t="s">
        <v>518</v>
      </c>
      <c r="D10" s="201">
        <v>2012170010019</v>
      </c>
      <c r="E10" s="226" t="s">
        <v>519</v>
      </c>
      <c r="F10" s="226" t="s">
        <v>520</v>
      </c>
      <c r="G10" s="201" t="s">
        <v>521</v>
      </c>
      <c r="H10" s="226" t="s">
        <v>522</v>
      </c>
      <c r="I10" s="201">
        <v>29</v>
      </c>
      <c r="J10" s="201">
        <v>3</v>
      </c>
      <c r="K10" s="201">
        <v>11</v>
      </c>
      <c r="L10" s="201">
        <v>15</v>
      </c>
      <c r="M10" s="201">
        <v>11</v>
      </c>
      <c r="N10" s="201">
        <v>19</v>
      </c>
      <c r="O10" s="201">
        <v>4</v>
      </c>
      <c r="P10" s="107">
        <v>756000000</v>
      </c>
      <c r="Q10" s="242">
        <f>P10</f>
        <v>756000000</v>
      </c>
      <c r="R10" s="464">
        <f>SUM(Q10:Q15)</f>
        <v>1135000000</v>
      </c>
      <c r="S10" s="464">
        <f>V10+Y10+AB10+AE10</f>
        <v>1295000000</v>
      </c>
      <c r="T10" s="35">
        <f>IF(K10=33,P10,IF(K10=83,P10,0))</f>
        <v>0</v>
      </c>
      <c r="U10" s="464">
        <f>SUM(T10:T15)</f>
        <v>0</v>
      </c>
      <c r="V10" s="464">
        <f>SUM(T10:T19)</f>
        <v>0</v>
      </c>
      <c r="W10" s="35">
        <f>IF(K10=22,P10,IF(K10=82,P10,0))</f>
        <v>0</v>
      </c>
      <c r="X10" s="464">
        <f>SUM(W10:W15)</f>
        <v>0</v>
      </c>
      <c r="Y10" s="464">
        <f>SUM(W10:W19)</f>
        <v>0</v>
      </c>
      <c r="Z10" s="35">
        <f>IF(K10=11,P10,IF(K10=81,P10,0))</f>
        <v>756000000</v>
      </c>
      <c r="AA10" s="464">
        <f>SUM(Z10:Z15)</f>
        <v>1135000000</v>
      </c>
      <c r="AB10" s="520">
        <f>SUM(Z10:Z19)</f>
        <v>1295000000</v>
      </c>
      <c r="AC10" s="35">
        <f>IF(K10=55,P10,IF(K10=85,P10,0))</f>
        <v>0</v>
      </c>
      <c r="AD10" s="464">
        <f>SUM(AC10:AC15)</f>
        <v>0</v>
      </c>
      <c r="AE10" s="496">
        <f>SUM(AC10:AC19)</f>
        <v>0</v>
      </c>
    </row>
    <row r="11" spans="2:31" ht="33.75" customHeight="1" x14ac:dyDescent="0.25">
      <c r="B11" s="425"/>
      <c r="C11" s="427"/>
      <c r="D11" s="380">
        <v>2012170010021</v>
      </c>
      <c r="E11" s="381" t="s">
        <v>523</v>
      </c>
      <c r="F11" s="205" t="s">
        <v>524</v>
      </c>
      <c r="G11" s="202" t="s">
        <v>525</v>
      </c>
      <c r="H11" s="205" t="s">
        <v>526</v>
      </c>
      <c r="I11" s="202">
        <v>29</v>
      </c>
      <c r="J11" s="202">
        <v>3</v>
      </c>
      <c r="K11" s="202">
        <v>11</v>
      </c>
      <c r="L11" s="202">
        <v>15</v>
      </c>
      <c r="M11" s="202">
        <v>11</v>
      </c>
      <c r="N11" s="202">
        <v>21</v>
      </c>
      <c r="O11" s="202">
        <v>4</v>
      </c>
      <c r="P11" s="252">
        <v>24000000</v>
      </c>
      <c r="Q11" s="474">
        <f>SUM(P11:P15)</f>
        <v>379000000</v>
      </c>
      <c r="R11" s="410"/>
      <c r="S11" s="410"/>
      <c r="T11" s="43">
        <f t="shared" ref="T11:T44" si="0">IF(K11=33,P11,IF(K11=83,P11,0))</f>
        <v>0</v>
      </c>
      <c r="U11" s="410"/>
      <c r="V11" s="410"/>
      <c r="W11" s="43">
        <f t="shared" ref="W11:W44" si="1">IF(K11=22,P11,IF(K11=82,P11,0))</f>
        <v>0</v>
      </c>
      <c r="X11" s="410"/>
      <c r="Y11" s="410"/>
      <c r="Z11" s="43">
        <f t="shared" ref="Z11:Z44" si="2">IF(K11=11,P11,IF(K11=81,P11,0))</f>
        <v>24000000</v>
      </c>
      <c r="AA11" s="410"/>
      <c r="AB11" s="521"/>
      <c r="AC11" s="43">
        <f t="shared" ref="AC11:AC44" si="3">IF(K11=55,P11,IF(K11=85,P11,0))</f>
        <v>0</v>
      </c>
      <c r="AD11" s="410"/>
      <c r="AE11" s="497"/>
    </row>
    <row r="12" spans="2:31" ht="33.75" customHeight="1" x14ac:dyDescent="0.25">
      <c r="B12" s="425"/>
      <c r="C12" s="427"/>
      <c r="D12" s="380"/>
      <c r="E12" s="381"/>
      <c r="F12" s="205" t="s">
        <v>527</v>
      </c>
      <c r="G12" s="202" t="s">
        <v>525</v>
      </c>
      <c r="H12" s="205" t="s">
        <v>526</v>
      </c>
      <c r="I12" s="202">
        <v>29</v>
      </c>
      <c r="J12" s="202">
        <v>3</v>
      </c>
      <c r="K12" s="202">
        <v>11</v>
      </c>
      <c r="L12" s="202">
        <v>15</v>
      </c>
      <c r="M12" s="202">
        <v>11</v>
      </c>
      <c r="N12" s="202">
        <v>21</v>
      </c>
      <c r="O12" s="202">
        <v>4</v>
      </c>
      <c r="P12" s="252">
        <v>10000000</v>
      </c>
      <c r="Q12" s="474"/>
      <c r="R12" s="410"/>
      <c r="S12" s="410"/>
      <c r="T12" s="43">
        <f t="shared" si="0"/>
        <v>0</v>
      </c>
      <c r="U12" s="410"/>
      <c r="V12" s="410"/>
      <c r="W12" s="43">
        <f t="shared" si="1"/>
        <v>0</v>
      </c>
      <c r="X12" s="410"/>
      <c r="Y12" s="410"/>
      <c r="Z12" s="43">
        <f t="shared" si="2"/>
        <v>10000000</v>
      </c>
      <c r="AA12" s="410"/>
      <c r="AB12" s="521"/>
      <c r="AC12" s="43">
        <f t="shared" si="3"/>
        <v>0</v>
      </c>
      <c r="AD12" s="410"/>
      <c r="AE12" s="497"/>
    </row>
    <row r="13" spans="2:31" ht="33.75" customHeight="1" x14ac:dyDescent="0.25">
      <c r="B13" s="425"/>
      <c r="C13" s="427"/>
      <c r="D13" s="380"/>
      <c r="E13" s="381"/>
      <c r="F13" s="205" t="s">
        <v>528</v>
      </c>
      <c r="G13" s="202" t="s">
        <v>529</v>
      </c>
      <c r="H13" s="205" t="s">
        <v>530</v>
      </c>
      <c r="I13" s="202">
        <v>29</v>
      </c>
      <c r="J13" s="202">
        <v>3</v>
      </c>
      <c r="K13" s="202">
        <v>11</v>
      </c>
      <c r="L13" s="202">
        <v>15</v>
      </c>
      <c r="M13" s="202">
        <v>11</v>
      </c>
      <c r="N13" s="202">
        <v>21</v>
      </c>
      <c r="O13" s="202">
        <v>4</v>
      </c>
      <c r="P13" s="252">
        <v>40000000</v>
      </c>
      <c r="Q13" s="474"/>
      <c r="R13" s="410"/>
      <c r="S13" s="410"/>
      <c r="T13" s="43">
        <f t="shared" si="0"/>
        <v>0</v>
      </c>
      <c r="U13" s="410"/>
      <c r="V13" s="410"/>
      <c r="W13" s="43">
        <f t="shared" si="1"/>
        <v>0</v>
      </c>
      <c r="X13" s="410"/>
      <c r="Y13" s="410"/>
      <c r="Z13" s="43">
        <f t="shared" si="2"/>
        <v>40000000</v>
      </c>
      <c r="AA13" s="410"/>
      <c r="AB13" s="521"/>
      <c r="AC13" s="43">
        <f t="shared" si="3"/>
        <v>0</v>
      </c>
      <c r="AD13" s="410"/>
      <c r="AE13" s="497"/>
    </row>
    <row r="14" spans="2:31" ht="33.75" customHeight="1" x14ac:dyDescent="0.25">
      <c r="B14" s="425"/>
      <c r="C14" s="427"/>
      <c r="D14" s="380"/>
      <c r="E14" s="381"/>
      <c r="F14" s="205" t="s">
        <v>531</v>
      </c>
      <c r="G14" s="202" t="s">
        <v>525</v>
      </c>
      <c r="H14" s="205" t="s">
        <v>526</v>
      </c>
      <c r="I14" s="202">
        <v>29</v>
      </c>
      <c r="J14" s="202">
        <v>3</v>
      </c>
      <c r="K14" s="202">
        <v>11</v>
      </c>
      <c r="L14" s="202">
        <v>15</v>
      </c>
      <c r="M14" s="202">
        <v>11</v>
      </c>
      <c r="N14" s="202">
        <v>21</v>
      </c>
      <c r="O14" s="202">
        <v>4</v>
      </c>
      <c r="P14" s="252">
        <v>10000000</v>
      </c>
      <c r="Q14" s="474"/>
      <c r="R14" s="410"/>
      <c r="S14" s="410"/>
      <c r="T14" s="43">
        <f t="shared" si="0"/>
        <v>0</v>
      </c>
      <c r="U14" s="410"/>
      <c r="V14" s="410"/>
      <c r="W14" s="43">
        <f t="shared" si="1"/>
        <v>0</v>
      </c>
      <c r="X14" s="410"/>
      <c r="Y14" s="410"/>
      <c r="Z14" s="43">
        <f t="shared" si="2"/>
        <v>10000000</v>
      </c>
      <c r="AA14" s="410"/>
      <c r="AB14" s="521"/>
      <c r="AC14" s="43">
        <f t="shared" si="3"/>
        <v>0</v>
      </c>
      <c r="AD14" s="410"/>
      <c r="AE14" s="497"/>
    </row>
    <row r="15" spans="2:31" ht="33.75" customHeight="1" x14ac:dyDescent="0.25">
      <c r="B15" s="425"/>
      <c r="C15" s="427"/>
      <c r="D15" s="380"/>
      <c r="E15" s="381"/>
      <c r="F15" s="205" t="s">
        <v>532</v>
      </c>
      <c r="G15" s="202" t="s">
        <v>529</v>
      </c>
      <c r="H15" s="205" t="s">
        <v>530</v>
      </c>
      <c r="I15" s="202">
        <v>29</v>
      </c>
      <c r="J15" s="202">
        <v>3</v>
      </c>
      <c r="K15" s="202">
        <v>11</v>
      </c>
      <c r="L15" s="202">
        <v>15</v>
      </c>
      <c r="M15" s="202">
        <v>11</v>
      </c>
      <c r="N15" s="202">
        <v>21</v>
      </c>
      <c r="O15" s="202">
        <v>4</v>
      </c>
      <c r="P15" s="252">
        <v>295000000</v>
      </c>
      <c r="Q15" s="474"/>
      <c r="R15" s="411"/>
      <c r="S15" s="410"/>
      <c r="T15" s="43">
        <f t="shared" si="0"/>
        <v>0</v>
      </c>
      <c r="U15" s="411"/>
      <c r="V15" s="410"/>
      <c r="W15" s="43">
        <f t="shared" si="1"/>
        <v>0</v>
      </c>
      <c r="X15" s="411"/>
      <c r="Y15" s="410"/>
      <c r="Z15" s="43">
        <f t="shared" si="2"/>
        <v>295000000</v>
      </c>
      <c r="AA15" s="411"/>
      <c r="AB15" s="521"/>
      <c r="AC15" s="43">
        <f t="shared" si="3"/>
        <v>0</v>
      </c>
      <c r="AD15" s="411"/>
      <c r="AE15" s="497"/>
    </row>
    <row r="16" spans="2:31" ht="76.5" customHeight="1" x14ac:dyDescent="0.25">
      <c r="B16" s="425"/>
      <c r="C16" s="230" t="s">
        <v>533</v>
      </c>
      <c r="D16" s="232">
        <v>2012170010020</v>
      </c>
      <c r="E16" s="204" t="s">
        <v>534</v>
      </c>
      <c r="F16" s="204"/>
      <c r="G16" s="227"/>
      <c r="H16" s="204"/>
      <c r="I16" s="227">
        <v>29</v>
      </c>
      <c r="J16" s="227">
        <v>3</v>
      </c>
      <c r="K16" s="227">
        <v>11</v>
      </c>
      <c r="L16" s="227">
        <v>15</v>
      </c>
      <c r="M16" s="227">
        <v>12</v>
      </c>
      <c r="N16" s="227">
        <v>20</v>
      </c>
      <c r="O16" s="227"/>
      <c r="P16" s="186">
        <v>80000000</v>
      </c>
      <c r="Q16" s="238">
        <f>P16</f>
        <v>80000000</v>
      </c>
      <c r="R16" s="238">
        <f>T16+W16+Z16+AC16</f>
        <v>80000000</v>
      </c>
      <c r="S16" s="410"/>
      <c r="T16" s="43">
        <f t="shared" si="0"/>
        <v>0</v>
      </c>
      <c r="U16" s="238">
        <f>T16</f>
        <v>0</v>
      </c>
      <c r="V16" s="410"/>
      <c r="W16" s="43">
        <f t="shared" si="1"/>
        <v>0</v>
      </c>
      <c r="X16" s="238">
        <f>W16</f>
        <v>0</v>
      </c>
      <c r="Y16" s="410"/>
      <c r="Z16" s="43">
        <f t="shared" si="2"/>
        <v>80000000</v>
      </c>
      <c r="AA16" s="238">
        <f>Z16</f>
        <v>80000000</v>
      </c>
      <c r="AB16" s="521"/>
      <c r="AC16" s="43">
        <f t="shared" si="3"/>
        <v>0</v>
      </c>
      <c r="AD16" s="238">
        <f>AC16</f>
        <v>0</v>
      </c>
      <c r="AE16" s="497"/>
    </row>
    <row r="17" spans="2:31" ht="39.75" customHeight="1" x14ac:dyDescent="0.25">
      <c r="B17" s="425"/>
      <c r="C17" s="438" t="s">
        <v>535</v>
      </c>
      <c r="D17" s="361">
        <v>2012170010022</v>
      </c>
      <c r="E17" s="364" t="s">
        <v>536</v>
      </c>
      <c r="F17" s="204"/>
      <c r="G17" s="227"/>
      <c r="H17" s="204"/>
      <c r="I17" s="227">
        <v>29</v>
      </c>
      <c r="J17" s="227">
        <v>3</v>
      </c>
      <c r="K17" s="227">
        <v>11</v>
      </c>
      <c r="L17" s="227">
        <v>15</v>
      </c>
      <c r="M17" s="227">
        <v>13</v>
      </c>
      <c r="N17" s="227">
        <v>22</v>
      </c>
      <c r="O17" s="227"/>
      <c r="P17" s="186">
        <v>80000000</v>
      </c>
      <c r="Q17" s="409">
        <f>SUM(P17:P19)</f>
        <v>80000000</v>
      </c>
      <c r="R17" s="409">
        <f>SUM(T17:T19)+SUM(W17:W19)+SUM(Z17:Z19)+SUM(AC17:AC19)</f>
        <v>80000000</v>
      </c>
      <c r="S17" s="410"/>
      <c r="T17" s="43">
        <f t="shared" si="0"/>
        <v>0</v>
      </c>
      <c r="U17" s="409">
        <f>SUM(T17:T19)</f>
        <v>0</v>
      </c>
      <c r="V17" s="410"/>
      <c r="W17" s="43">
        <f t="shared" si="1"/>
        <v>0</v>
      </c>
      <c r="X17" s="409">
        <f>SUM(W17:W19)</f>
        <v>0</v>
      </c>
      <c r="Y17" s="410"/>
      <c r="Z17" s="43">
        <f t="shared" si="2"/>
        <v>80000000</v>
      </c>
      <c r="AA17" s="409">
        <f>SUM(Z17:Z19)</f>
        <v>80000000</v>
      </c>
      <c r="AB17" s="521"/>
      <c r="AC17" s="43">
        <f t="shared" si="3"/>
        <v>0</v>
      </c>
      <c r="AD17" s="409">
        <f>SUM(AC17:AC19)</f>
        <v>0</v>
      </c>
      <c r="AE17" s="497"/>
    </row>
    <row r="18" spans="2:31" ht="39.75" customHeight="1" x14ac:dyDescent="0.25">
      <c r="B18" s="425"/>
      <c r="C18" s="457"/>
      <c r="D18" s="362"/>
      <c r="E18" s="365"/>
      <c r="F18" s="204"/>
      <c r="G18" s="227"/>
      <c r="H18" s="204"/>
      <c r="I18" s="227"/>
      <c r="J18" s="227"/>
      <c r="K18" s="227"/>
      <c r="L18" s="227"/>
      <c r="M18" s="227"/>
      <c r="N18" s="227"/>
      <c r="O18" s="227"/>
      <c r="P18" s="252"/>
      <c r="Q18" s="410"/>
      <c r="R18" s="410"/>
      <c r="S18" s="410"/>
      <c r="T18" s="43">
        <f t="shared" si="0"/>
        <v>0</v>
      </c>
      <c r="U18" s="410"/>
      <c r="V18" s="410"/>
      <c r="W18" s="43">
        <f t="shared" si="1"/>
        <v>0</v>
      </c>
      <c r="X18" s="410"/>
      <c r="Y18" s="410"/>
      <c r="Z18" s="43">
        <f t="shared" si="2"/>
        <v>0</v>
      </c>
      <c r="AA18" s="410"/>
      <c r="AB18" s="521"/>
      <c r="AC18" s="43">
        <f t="shared" si="3"/>
        <v>0</v>
      </c>
      <c r="AD18" s="410"/>
      <c r="AE18" s="497"/>
    </row>
    <row r="19" spans="2:31" ht="39.75" customHeight="1" thickBot="1" x14ac:dyDescent="0.3">
      <c r="B19" s="426"/>
      <c r="C19" s="448"/>
      <c r="D19" s="378"/>
      <c r="E19" s="375"/>
      <c r="F19" s="234"/>
      <c r="G19" s="246"/>
      <c r="H19" s="234"/>
      <c r="I19" s="246"/>
      <c r="J19" s="246"/>
      <c r="K19" s="246"/>
      <c r="L19" s="246"/>
      <c r="M19" s="246"/>
      <c r="N19" s="246"/>
      <c r="O19" s="246"/>
      <c r="P19" s="108"/>
      <c r="Q19" s="419"/>
      <c r="R19" s="419"/>
      <c r="S19" s="419"/>
      <c r="T19" s="44">
        <f t="shared" si="0"/>
        <v>0</v>
      </c>
      <c r="U19" s="419"/>
      <c r="V19" s="419"/>
      <c r="W19" s="44">
        <f t="shared" si="1"/>
        <v>0</v>
      </c>
      <c r="X19" s="419"/>
      <c r="Y19" s="419"/>
      <c r="Z19" s="44">
        <f t="shared" si="2"/>
        <v>0</v>
      </c>
      <c r="AA19" s="419"/>
      <c r="AB19" s="522"/>
      <c r="AC19" s="44">
        <f t="shared" si="3"/>
        <v>0</v>
      </c>
      <c r="AD19" s="419"/>
      <c r="AE19" s="498"/>
    </row>
    <row r="20" spans="2:31" ht="44.25" customHeight="1" x14ac:dyDescent="0.25">
      <c r="B20" s="445" t="s">
        <v>537</v>
      </c>
      <c r="C20" s="478" t="s">
        <v>538</v>
      </c>
      <c r="D20" s="401">
        <v>2012170010023</v>
      </c>
      <c r="E20" s="400" t="s">
        <v>539</v>
      </c>
      <c r="F20" s="400" t="s">
        <v>540</v>
      </c>
      <c r="G20" s="200" t="s">
        <v>541</v>
      </c>
      <c r="H20" s="207" t="s">
        <v>542</v>
      </c>
      <c r="I20" s="500">
        <v>29</v>
      </c>
      <c r="J20" s="500">
        <v>3</v>
      </c>
      <c r="K20" s="500">
        <v>11</v>
      </c>
      <c r="L20" s="500">
        <v>15</v>
      </c>
      <c r="M20" s="500">
        <v>21</v>
      </c>
      <c r="N20" s="500">
        <v>23</v>
      </c>
      <c r="O20" s="500">
        <v>4</v>
      </c>
      <c r="P20" s="505">
        <v>50000000</v>
      </c>
      <c r="Q20" s="464">
        <f>P20</f>
        <v>50000000</v>
      </c>
      <c r="R20" s="464">
        <f>T20+W20+Z20+AC20</f>
        <v>50000000</v>
      </c>
      <c r="S20" s="410">
        <f>V20+Y20+AB20+AE20</f>
        <v>3760000000</v>
      </c>
      <c r="T20" s="506">
        <f t="shared" si="0"/>
        <v>0</v>
      </c>
      <c r="U20" s="464">
        <f>T20</f>
        <v>0</v>
      </c>
      <c r="V20" s="410">
        <f>SUM(T20:T32)</f>
        <v>0</v>
      </c>
      <c r="W20" s="506">
        <f t="shared" si="1"/>
        <v>0</v>
      </c>
      <c r="X20" s="464">
        <f>W20</f>
        <v>0</v>
      </c>
      <c r="Y20" s="410">
        <f>SUM(W20:W32)</f>
        <v>3080000000</v>
      </c>
      <c r="Z20" s="506">
        <f t="shared" si="2"/>
        <v>50000000</v>
      </c>
      <c r="AA20" s="464">
        <f>Z20</f>
        <v>50000000</v>
      </c>
      <c r="AB20" s="410">
        <f>SUM(Z20:Z32)</f>
        <v>680000000</v>
      </c>
      <c r="AC20" s="506">
        <f t="shared" si="3"/>
        <v>0</v>
      </c>
      <c r="AD20" s="464">
        <f>AC20</f>
        <v>0</v>
      </c>
      <c r="AE20" s="497">
        <f>SUM(AC20:AC32)</f>
        <v>0</v>
      </c>
    </row>
    <row r="21" spans="2:31" ht="44.25" customHeight="1" x14ac:dyDescent="0.25">
      <c r="B21" s="445"/>
      <c r="C21" s="447"/>
      <c r="D21" s="363"/>
      <c r="E21" s="366"/>
      <c r="F21" s="366"/>
      <c r="G21" s="200" t="s">
        <v>543</v>
      </c>
      <c r="H21" s="207" t="s">
        <v>544</v>
      </c>
      <c r="I21" s="357"/>
      <c r="J21" s="357"/>
      <c r="K21" s="357"/>
      <c r="L21" s="357"/>
      <c r="M21" s="357"/>
      <c r="N21" s="357"/>
      <c r="O21" s="357"/>
      <c r="P21" s="495"/>
      <c r="Q21" s="411"/>
      <c r="R21" s="411"/>
      <c r="S21" s="410"/>
      <c r="T21" s="344">
        <f t="shared" si="0"/>
        <v>0</v>
      </c>
      <c r="U21" s="411"/>
      <c r="V21" s="410"/>
      <c r="W21" s="344">
        <f t="shared" si="1"/>
        <v>0</v>
      </c>
      <c r="X21" s="411"/>
      <c r="Y21" s="410"/>
      <c r="Z21" s="344">
        <f t="shared" si="2"/>
        <v>0</v>
      </c>
      <c r="AA21" s="411"/>
      <c r="AB21" s="410"/>
      <c r="AC21" s="344">
        <f t="shared" si="3"/>
        <v>0</v>
      </c>
      <c r="AD21" s="411"/>
      <c r="AE21" s="497"/>
    </row>
    <row r="22" spans="2:31" ht="60" customHeight="1" x14ac:dyDescent="0.25">
      <c r="B22" s="425"/>
      <c r="C22" s="438" t="s">
        <v>545</v>
      </c>
      <c r="D22" s="361">
        <v>2012170010024</v>
      </c>
      <c r="E22" s="438" t="s">
        <v>546</v>
      </c>
      <c r="F22" s="230" t="s">
        <v>547</v>
      </c>
      <c r="G22" s="261" t="s">
        <v>548</v>
      </c>
      <c r="H22" s="230" t="s">
        <v>549</v>
      </c>
      <c r="I22" s="261">
        <v>20</v>
      </c>
      <c r="J22" s="261">
        <v>3</v>
      </c>
      <c r="K22" s="261">
        <v>11</v>
      </c>
      <c r="L22" s="261">
        <v>15</v>
      </c>
      <c r="M22" s="261">
        <v>22</v>
      </c>
      <c r="N22" s="261">
        <v>24</v>
      </c>
      <c r="O22" s="261">
        <v>4</v>
      </c>
      <c r="P22" s="290">
        <v>200000000</v>
      </c>
      <c r="Q22" s="409">
        <f>SUM(P22:P23)</f>
        <v>245000000</v>
      </c>
      <c r="R22" s="408">
        <f>SUM(T22:T24)+SUM(W22:W24)+SUM(Z22:Z24)+SUM(AC22:AC24)</f>
        <v>300000000</v>
      </c>
      <c r="S22" s="410"/>
      <c r="T22" s="43">
        <f t="shared" si="0"/>
        <v>0</v>
      </c>
      <c r="U22" s="408">
        <f>SUM(T22:T24)</f>
        <v>0</v>
      </c>
      <c r="V22" s="410"/>
      <c r="W22" s="43">
        <f t="shared" si="1"/>
        <v>0</v>
      </c>
      <c r="X22" s="408">
        <f>SUM(W22:W24)</f>
        <v>0</v>
      </c>
      <c r="Y22" s="410"/>
      <c r="Z22" s="43">
        <f t="shared" si="2"/>
        <v>200000000</v>
      </c>
      <c r="AA22" s="408">
        <f>SUM(Z22:Z24)</f>
        <v>300000000</v>
      </c>
      <c r="AB22" s="410"/>
      <c r="AC22" s="101">
        <f t="shared" si="3"/>
        <v>0</v>
      </c>
      <c r="AD22" s="408">
        <f>SUM(AC22:AC24)</f>
        <v>0</v>
      </c>
      <c r="AE22" s="497"/>
    </row>
    <row r="23" spans="2:31" ht="80.25" customHeight="1" x14ac:dyDescent="0.25">
      <c r="B23" s="425"/>
      <c r="C23" s="457"/>
      <c r="D23" s="363"/>
      <c r="E23" s="447"/>
      <c r="F23" s="230" t="s">
        <v>550</v>
      </c>
      <c r="G23" s="261" t="s">
        <v>551</v>
      </c>
      <c r="H23" s="230" t="s">
        <v>552</v>
      </c>
      <c r="I23" s="261">
        <v>20</v>
      </c>
      <c r="J23" s="261">
        <v>3</v>
      </c>
      <c r="K23" s="261">
        <v>11</v>
      </c>
      <c r="L23" s="261">
        <v>15</v>
      </c>
      <c r="M23" s="261">
        <v>22</v>
      </c>
      <c r="N23" s="261">
        <v>24</v>
      </c>
      <c r="O23" s="261">
        <v>4</v>
      </c>
      <c r="P23" s="290">
        <v>45000000</v>
      </c>
      <c r="Q23" s="411"/>
      <c r="R23" s="408"/>
      <c r="S23" s="410"/>
      <c r="T23" s="43">
        <f t="shared" si="0"/>
        <v>0</v>
      </c>
      <c r="U23" s="408"/>
      <c r="V23" s="410"/>
      <c r="W23" s="43">
        <f t="shared" si="1"/>
        <v>0</v>
      </c>
      <c r="X23" s="408"/>
      <c r="Y23" s="410"/>
      <c r="Z23" s="43">
        <f t="shared" si="2"/>
        <v>45000000</v>
      </c>
      <c r="AA23" s="408"/>
      <c r="AB23" s="410"/>
      <c r="AC23" s="101">
        <f t="shared" si="3"/>
        <v>0</v>
      </c>
      <c r="AD23" s="408"/>
      <c r="AE23" s="497"/>
    </row>
    <row r="24" spans="2:31" ht="60" customHeight="1" x14ac:dyDescent="0.25">
      <c r="B24" s="425"/>
      <c r="C24" s="457"/>
      <c r="D24" s="219">
        <v>2012170010025</v>
      </c>
      <c r="E24" s="247" t="s">
        <v>553</v>
      </c>
      <c r="F24" s="204" t="s">
        <v>554</v>
      </c>
      <c r="G24" s="227" t="s">
        <v>555</v>
      </c>
      <c r="H24" s="204" t="s">
        <v>556</v>
      </c>
      <c r="I24" s="261">
        <v>20</v>
      </c>
      <c r="J24" s="261">
        <v>3</v>
      </c>
      <c r="K24" s="261">
        <v>11</v>
      </c>
      <c r="L24" s="261">
        <v>15</v>
      </c>
      <c r="M24" s="261">
        <v>22</v>
      </c>
      <c r="N24" s="261">
        <v>25</v>
      </c>
      <c r="O24" s="261">
        <v>4</v>
      </c>
      <c r="P24" s="252">
        <v>55000000</v>
      </c>
      <c r="Q24" s="238">
        <f>P24</f>
        <v>55000000</v>
      </c>
      <c r="R24" s="408"/>
      <c r="S24" s="410"/>
      <c r="T24" s="43">
        <f t="shared" si="0"/>
        <v>0</v>
      </c>
      <c r="U24" s="408"/>
      <c r="V24" s="410"/>
      <c r="W24" s="43">
        <f t="shared" si="1"/>
        <v>0</v>
      </c>
      <c r="X24" s="408"/>
      <c r="Y24" s="410"/>
      <c r="Z24" s="43">
        <f t="shared" si="2"/>
        <v>55000000</v>
      </c>
      <c r="AA24" s="408"/>
      <c r="AB24" s="410"/>
      <c r="AC24" s="101">
        <f t="shared" si="3"/>
        <v>0</v>
      </c>
      <c r="AD24" s="408"/>
      <c r="AE24" s="497"/>
    </row>
    <row r="25" spans="2:31" ht="55.5" customHeight="1" x14ac:dyDescent="0.25">
      <c r="B25" s="425"/>
      <c r="C25" s="427" t="s">
        <v>557</v>
      </c>
      <c r="D25" s="361">
        <v>2012170010026</v>
      </c>
      <c r="E25" s="438" t="s">
        <v>558</v>
      </c>
      <c r="F25" s="230" t="s">
        <v>559</v>
      </c>
      <c r="G25" s="480" t="s">
        <v>560</v>
      </c>
      <c r="H25" s="438" t="s">
        <v>561</v>
      </c>
      <c r="I25" s="261">
        <v>20</v>
      </c>
      <c r="J25" s="261">
        <v>3</v>
      </c>
      <c r="K25" s="261">
        <v>11</v>
      </c>
      <c r="L25" s="261">
        <v>15</v>
      </c>
      <c r="M25" s="261">
        <v>23</v>
      </c>
      <c r="N25" s="261">
        <v>26</v>
      </c>
      <c r="O25" s="261">
        <v>4</v>
      </c>
      <c r="P25" s="290">
        <v>52000000</v>
      </c>
      <c r="Q25" s="409">
        <f>SUM(P25:P27)</f>
        <v>310000000</v>
      </c>
      <c r="R25" s="408">
        <f>SUM(T25:T28)+SUM(W25:W28)+SUM(Z25:Z28)+SUM(AC25:AC28)</f>
        <v>330000000</v>
      </c>
      <c r="S25" s="410"/>
      <c r="T25" s="101">
        <f t="shared" si="0"/>
        <v>0</v>
      </c>
      <c r="U25" s="408">
        <f>SUM(T25:T28)</f>
        <v>0</v>
      </c>
      <c r="V25" s="410"/>
      <c r="W25" s="101">
        <f t="shared" si="1"/>
        <v>0</v>
      </c>
      <c r="X25" s="408">
        <f>SUM(W25:W28)</f>
        <v>0</v>
      </c>
      <c r="Y25" s="410"/>
      <c r="Z25" s="43">
        <f t="shared" si="2"/>
        <v>52000000</v>
      </c>
      <c r="AA25" s="408">
        <f>SUM(Z25:Z28)</f>
        <v>330000000</v>
      </c>
      <c r="AB25" s="410"/>
      <c r="AC25" s="101">
        <f t="shared" si="3"/>
        <v>0</v>
      </c>
      <c r="AD25" s="408">
        <f>SUM(AC25:AC28)</f>
        <v>0</v>
      </c>
      <c r="AE25" s="497"/>
    </row>
    <row r="26" spans="2:31" ht="55.5" customHeight="1" x14ac:dyDescent="0.25">
      <c r="B26" s="425"/>
      <c r="C26" s="427"/>
      <c r="D26" s="362"/>
      <c r="E26" s="457"/>
      <c r="F26" s="230" t="s">
        <v>562</v>
      </c>
      <c r="G26" s="507"/>
      <c r="H26" s="457"/>
      <c r="I26" s="261">
        <v>20</v>
      </c>
      <c r="J26" s="261">
        <v>3</v>
      </c>
      <c r="K26" s="261">
        <v>11</v>
      </c>
      <c r="L26" s="261">
        <v>15</v>
      </c>
      <c r="M26" s="261">
        <v>23</v>
      </c>
      <c r="N26" s="261">
        <v>26</v>
      </c>
      <c r="O26" s="261">
        <v>4</v>
      </c>
      <c r="P26" s="290">
        <v>10000000</v>
      </c>
      <c r="Q26" s="410"/>
      <c r="R26" s="408"/>
      <c r="S26" s="410"/>
      <c r="T26" s="101">
        <f t="shared" si="0"/>
        <v>0</v>
      </c>
      <c r="U26" s="408"/>
      <c r="V26" s="410"/>
      <c r="W26" s="101">
        <f t="shared" si="1"/>
        <v>0</v>
      </c>
      <c r="X26" s="408"/>
      <c r="Y26" s="410"/>
      <c r="Z26" s="43">
        <f t="shared" si="2"/>
        <v>10000000</v>
      </c>
      <c r="AA26" s="408"/>
      <c r="AB26" s="410"/>
      <c r="AC26" s="101">
        <f t="shared" si="3"/>
        <v>0</v>
      </c>
      <c r="AD26" s="408"/>
      <c r="AE26" s="497"/>
    </row>
    <row r="27" spans="2:31" ht="77.25" customHeight="1" x14ac:dyDescent="0.25">
      <c r="B27" s="425"/>
      <c r="C27" s="427"/>
      <c r="D27" s="363"/>
      <c r="E27" s="447"/>
      <c r="F27" s="230" t="s">
        <v>563</v>
      </c>
      <c r="G27" s="508"/>
      <c r="H27" s="447"/>
      <c r="I27" s="261">
        <v>20</v>
      </c>
      <c r="J27" s="261">
        <v>3</v>
      </c>
      <c r="K27" s="261">
        <v>11</v>
      </c>
      <c r="L27" s="261">
        <v>15</v>
      </c>
      <c r="M27" s="261">
        <v>23</v>
      </c>
      <c r="N27" s="261">
        <v>26</v>
      </c>
      <c r="O27" s="261">
        <v>4</v>
      </c>
      <c r="P27" s="290">
        <v>248000000</v>
      </c>
      <c r="Q27" s="411"/>
      <c r="R27" s="408"/>
      <c r="S27" s="410"/>
      <c r="T27" s="101">
        <f t="shared" si="0"/>
        <v>0</v>
      </c>
      <c r="U27" s="408"/>
      <c r="V27" s="410"/>
      <c r="W27" s="101">
        <f t="shared" si="1"/>
        <v>0</v>
      </c>
      <c r="X27" s="408"/>
      <c r="Y27" s="410"/>
      <c r="Z27" s="43">
        <f t="shared" si="2"/>
        <v>248000000</v>
      </c>
      <c r="AA27" s="408"/>
      <c r="AB27" s="410"/>
      <c r="AC27" s="101">
        <f t="shared" si="3"/>
        <v>0</v>
      </c>
      <c r="AD27" s="408"/>
      <c r="AE27" s="497"/>
    </row>
    <row r="28" spans="2:31" ht="60" customHeight="1" x14ac:dyDescent="0.25">
      <c r="B28" s="425"/>
      <c r="C28" s="427"/>
      <c r="D28" s="202">
        <v>2012170010027</v>
      </c>
      <c r="E28" s="230" t="s">
        <v>564</v>
      </c>
      <c r="F28" s="230" t="s">
        <v>565</v>
      </c>
      <c r="G28" s="261" t="s">
        <v>566</v>
      </c>
      <c r="H28" s="230" t="s">
        <v>567</v>
      </c>
      <c r="I28" s="261">
        <v>20</v>
      </c>
      <c r="J28" s="261">
        <v>3</v>
      </c>
      <c r="K28" s="261">
        <v>11</v>
      </c>
      <c r="L28" s="261">
        <v>15</v>
      </c>
      <c r="M28" s="261">
        <v>23</v>
      </c>
      <c r="N28" s="261">
        <v>27</v>
      </c>
      <c r="O28" s="261">
        <v>4</v>
      </c>
      <c r="P28" s="290">
        <v>20000000</v>
      </c>
      <c r="Q28" s="238">
        <f>P28</f>
        <v>20000000</v>
      </c>
      <c r="R28" s="408"/>
      <c r="S28" s="410"/>
      <c r="T28" s="101">
        <f t="shared" si="0"/>
        <v>0</v>
      </c>
      <c r="U28" s="408"/>
      <c r="V28" s="410"/>
      <c r="W28" s="101">
        <f t="shared" si="1"/>
        <v>0</v>
      </c>
      <c r="X28" s="408"/>
      <c r="Y28" s="410"/>
      <c r="Z28" s="43">
        <f t="shared" si="2"/>
        <v>20000000</v>
      </c>
      <c r="AA28" s="408"/>
      <c r="AB28" s="410"/>
      <c r="AC28" s="101">
        <f t="shared" si="3"/>
        <v>0</v>
      </c>
      <c r="AD28" s="408"/>
      <c r="AE28" s="497"/>
    </row>
    <row r="29" spans="2:31" ht="78" customHeight="1" x14ac:dyDescent="0.25">
      <c r="B29" s="425"/>
      <c r="C29" s="427" t="s">
        <v>568</v>
      </c>
      <c r="D29" s="232">
        <v>2012170010029</v>
      </c>
      <c r="E29" s="204" t="s">
        <v>569</v>
      </c>
      <c r="F29" s="204" t="s">
        <v>570</v>
      </c>
      <c r="G29" s="261" t="s">
        <v>571</v>
      </c>
      <c r="H29" s="230" t="s">
        <v>572</v>
      </c>
      <c r="I29" s="227">
        <v>29</v>
      </c>
      <c r="J29" s="227">
        <v>3</v>
      </c>
      <c r="K29" s="227">
        <v>22</v>
      </c>
      <c r="L29" s="227">
        <v>15</v>
      </c>
      <c r="M29" s="227">
        <v>24</v>
      </c>
      <c r="N29" s="227">
        <v>29</v>
      </c>
      <c r="O29" s="227">
        <v>4</v>
      </c>
      <c r="P29" s="252">
        <v>924000000</v>
      </c>
      <c r="Q29" s="238">
        <f>P29</f>
        <v>924000000</v>
      </c>
      <c r="R29" s="408">
        <f>SUM(T29:T32)+SUM(W29:W32)+SUM(Z29:Z32)+SUM(AC29:AC32)</f>
        <v>3080000000</v>
      </c>
      <c r="S29" s="410"/>
      <c r="T29" s="101">
        <f t="shared" si="0"/>
        <v>0</v>
      </c>
      <c r="U29" s="408">
        <f>SUM(T29:T32)</f>
        <v>0</v>
      </c>
      <c r="V29" s="410"/>
      <c r="W29" s="43">
        <f t="shared" si="1"/>
        <v>924000000</v>
      </c>
      <c r="X29" s="408">
        <f>SUM(W29:W32)</f>
        <v>3080000000</v>
      </c>
      <c r="Y29" s="410"/>
      <c r="Z29" s="101">
        <f t="shared" si="2"/>
        <v>0</v>
      </c>
      <c r="AA29" s="408">
        <f>SUM(Z29:Z32)</f>
        <v>0</v>
      </c>
      <c r="AB29" s="410"/>
      <c r="AC29" s="101">
        <f t="shared" si="3"/>
        <v>0</v>
      </c>
      <c r="AD29" s="408">
        <f>SUM(AC29:AC32)</f>
        <v>0</v>
      </c>
      <c r="AE29" s="497"/>
    </row>
    <row r="30" spans="2:31" ht="78" customHeight="1" x14ac:dyDescent="0.25">
      <c r="B30" s="439"/>
      <c r="C30" s="438"/>
      <c r="D30" s="287"/>
      <c r="E30" s="206"/>
      <c r="F30" s="206"/>
      <c r="G30" s="262" t="s">
        <v>573</v>
      </c>
      <c r="H30" s="230" t="s">
        <v>574</v>
      </c>
      <c r="I30" s="199"/>
      <c r="J30" s="199"/>
      <c r="K30" s="199"/>
      <c r="L30" s="199"/>
      <c r="M30" s="199"/>
      <c r="N30" s="199"/>
      <c r="O30" s="199"/>
      <c r="P30" s="288"/>
      <c r="Q30" s="243">
        <f>P30</f>
        <v>0</v>
      </c>
      <c r="R30" s="409"/>
      <c r="S30" s="410"/>
      <c r="T30" s="101">
        <f t="shared" si="0"/>
        <v>0</v>
      </c>
      <c r="U30" s="409"/>
      <c r="V30" s="410"/>
      <c r="W30" s="190">
        <f t="shared" si="1"/>
        <v>0</v>
      </c>
      <c r="X30" s="409"/>
      <c r="Y30" s="410"/>
      <c r="Z30" s="101">
        <f t="shared" si="2"/>
        <v>0</v>
      </c>
      <c r="AA30" s="409"/>
      <c r="AB30" s="410"/>
      <c r="AC30" s="101">
        <f t="shared" si="3"/>
        <v>0</v>
      </c>
      <c r="AD30" s="409"/>
      <c r="AE30" s="497"/>
    </row>
    <row r="31" spans="2:31" ht="44.25" customHeight="1" x14ac:dyDescent="0.25">
      <c r="B31" s="439"/>
      <c r="C31" s="438"/>
      <c r="D31" s="361">
        <v>2012170010030</v>
      </c>
      <c r="E31" s="458" t="s">
        <v>575</v>
      </c>
      <c r="F31" s="458" t="s">
        <v>576</v>
      </c>
      <c r="G31" s="361" t="s">
        <v>571</v>
      </c>
      <c r="H31" s="509" t="s">
        <v>572</v>
      </c>
      <c r="I31" s="199">
        <v>29</v>
      </c>
      <c r="J31" s="199">
        <v>3</v>
      </c>
      <c r="K31" s="199">
        <v>22</v>
      </c>
      <c r="L31" s="199">
        <v>15</v>
      </c>
      <c r="M31" s="199">
        <v>24</v>
      </c>
      <c r="N31" s="199">
        <v>30</v>
      </c>
      <c r="O31" s="199">
        <v>4</v>
      </c>
      <c r="P31" s="288">
        <v>1080000000</v>
      </c>
      <c r="Q31" s="243">
        <f>P31</f>
        <v>1080000000</v>
      </c>
      <c r="R31" s="409"/>
      <c r="S31" s="410"/>
      <c r="T31" s="101">
        <f t="shared" si="0"/>
        <v>0</v>
      </c>
      <c r="U31" s="409"/>
      <c r="V31" s="410"/>
      <c r="W31" s="190">
        <f t="shared" si="1"/>
        <v>1080000000</v>
      </c>
      <c r="X31" s="409"/>
      <c r="Y31" s="410"/>
      <c r="Z31" s="101">
        <f t="shared" si="2"/>
        <v>0</v>
      </c>
      <c r="AA31" s="409"/>
      <c r="AB31" s="410"/>
      <c r="AC31" s="101">
        <f t="shared" si="3"/>
        <v>0</v>
      </c>
      <c r="AD31" s="409"/>
      <c r="AE31" s="497"/>
    </row>
    <row r="32" spans="2:31" ht="44.25" customHeight="1" thickBot="1" x14ac:dyDescent="0.3">
      <c r="B32" s="426"/>
      <c r="C32" s="428"/>
      <c r="D32" s="378"/>
      <c r="E32" s="386"/>
      <c r="F32" s="386"/>
      <c r="G32" s="378"/>
      <c r="H32" s="510"/>
      <c r="I32" s="265">
        <v>29</v>
      </c>
      <c r="J32" s="265">
        <v>3</v>
      </c>
      <c r="K32" s="265">
        <v>22</v>
      </c>
      <c r="L32" s="265">
        <v>15</v>
      </c>
      <c r="M32" s="265">
        <v>24</v>
      </c>
      <c r="N32" s="265">
        <v>30</v>
      </c>
      <c r="O32" s="265">
        <v>4</v>
      </c>
      <c r="P32" s="108">
        <v>1076000000</v>
      </c>
      <c r="Q32" s="239">
        <f>P32</f>
        <v>1076000000</v>
      </c>
      <c r="R32" s="418"/>
      <c r="S32" s="419"/>
      <c r="T32" s="101">
        <f t="shared" si="0"/>
        <v>0</v>
      </c>
      <c r="U32" s="418"/>
      <c r="V32" s="419"/>
      <c r="W32" s="44">
        <f t="shared" si="1"/>
        <v>1076000000</v>
      </c>
      <c r="X32" s="418"/>
      <c r="Y32" s="419"/>
      <c r="Z32" s="101">
        <f t="shared" si="2"/>
        <v>0</v>
      </c>
      <c r="AA32" s="418"/>
      <c r="AB32" s="419"/>
      <c r="AC32" s="101">
        <f t="shared" si="3"/>
        <v>0</v>
      </c>
      <c r="AD32" s="418"/>
      <c r="AE32" s="498"/>
    </row>
    <row r="33" spans="2:31" ht="60" customHeight="1" x14ac:dyDescent="0.25">
      <c r="B33" s="511" t="s">
        <v>577</v>
      </c>
      <c r="C33" s="478" t="s">
        <v>578</v>
      </c>
      <c r="D33" s="401">
        <v>2012170010031</v>
      </c>
      <c r="E33" s="499" t="s">
        <v>579</v>
      </c>
      <c r="F33" s="499" t="s">
        <v>580</v>
      </c>
      <c r="G33" s="201" t="s">
        <v>581</v>
      </c>
      <c r="H33" s="142" t="s">
        <v>582</v>
      </c>
      <c r="I33" s="201">
        <v>35</v>
      </c>
      <c r="J33" s="201">
        <v>3</v>
      </c>
      <c r="K33" s="201">
        <v>11</v>
      </c>
      <c r="L33" s="201">
        <v>15</v>
      </c>
      <c r="M33" s="201">
        <v>31</v>
      </c>
      <c r="N33" s="201">
        <v>31</v>
      </c>
      <c r="O33" s="201">
        <v>4</v>
      </c>
      <c r="P33" s="107">
        <v>500000000</v>
      </c>
      <c r="Q33" s="464">
        <f>SUM(P33:P34)</f>
        <v>1000000000</v>
      </c>
      <c r="R33" s="464">
        <f>SUM(T33:T34)+SUM(W33:W34)+SUM(Z33:Z34)+SUM(AC33:AC34)</f>
        <v>1000000000</v>
      </c>
      <c r="S33" s="464">
        <f>V33+Y33+AB33+AE33</f>
        <v>1000000000</v>
      </c>
      <c r="T33" s="35">
        <f t="shared" si="0"/>
        <v>0</v>
      </c>
      <c r="U33" s="464">
        <f>SUM(T33:T34)</f>
        <v>0</v>
      </c>
      <c r="V33" s="464">
        <f>SUM(T33:T34)</f>
        <v>0</v>
      </c>
      <c r="W33" s="35">
        <f t="shared" si="1"/>
        <v>0</v>
      </c>
      <c r="X33" s="464">
        <f>SUM(W33:W34)</f>
        <v>0</v>
      </c>
      <c r="Y33" s="464">
        <f>SUM(W33:W34)</f>
        <v>0</v>
      </c>
      <c r="Z33" s="35">
        <f t="shared" si="2"/>
        <v>500000000</v>
      </c>
      <c r="AA33" s="464">
        <f>SUM(Z33:Z34)</f>
        <v>1000000000</v>
      </c>
      <c r="AB33" s="464">
        <f>SUM(Z33:Z34)</f>
        <v>1000000000</v>
      </c>
      <c r="AC33" s="100">
        <f t="shared" si="3"/>
        <v>0</v>
      </c>
      <c r="AD33" s="464">
        <f>SUM(AC33:AC34)</f>
        <v>0</v>
      </c>
      <c r="AE33" s="496">
        <f>SUM(AC33:AC34)</f>
        <v>0</v>
      </c>
    </row>
    <row r="34" spans="2:31" ht="60" customHeight="1" thickBot="1" x14ac:dyDescent="0.3">
      <c r="B34" s="512"/>
      <c r="C34" s="448"/>
      <c r="D34" s="378"/>
      <c r="E34" s="386"/>
      <c r="F34" s="386"/>
      <c r="G34" s="217" t="s">
        <v>583</v>
      </c>
      <c r="H34" s="223" t="s">
        <v>584</v>
      </c>
      <c r="I34" s="216">
        <v>29</v>
      </c>
      <c r="J34" s="216">
        <v>3</v>
      </c>
      <c r="K34" s="216">
        <v>11</v>
      </c>
      <c r="L34" s="216">
        <v>15</v>
      </c>
      <c r="M34" s="216">
        <v>31</v>
      </c>
      <c r="N34" s="216">
        <v>31</v>
      </c>
      <c r="O34" s="216">
        <v>4</v>
      </c>
      <c r="P34" s="224">
        <v>500000000</v>
      </c>
      <c r="Q34" s="419"/>
      <c r="R34" s="419"/>
      <c r="S34" s="419"/>
      <c r="T34" s="192">
        <f t="shared" si="0"/>
        <v>0</v>
      </c>
      <c r="U34" s="419"/>
      <c r="V34" s="419"/>
      <c r="W34" s="192">
        <f t="shared" si="1"/>
        <v>0</v>
      </c>
      <c r="X34" s="419"/>
      <c r="Y34" s="419"/>
      <c r="Z34" s="192">
        <f t="shared" si="2"/>
        <v>500000000</v>
      </c>
      <c r="AA34" s="419"/>
      <c r="AB34" s="419"/>
      <c r="AC34" s="133">
        <f t="shared" si="3"/>
        <v>0</v>
      </c>
      <c r="AD34" s="419"/>
      <c r="AE34" s="498"/>
    </row>
    <row r="35" spans="2:31" ht="60.75" customHeight="1" x14ac:dyDescent="0.25">
      <c r="B35" s="424" t="s">
        <v>585</v>
      </c>
      <c r="C35" s="449" t="s">
        <v>586</v>
      </c>
      <c r="D35" s="499">
        <v>2012170010032</v>
      </c>
      <c r="E35" s="400" t="s">
        <v>587</v>
      </c>
      <c r="F35" s="400" t="s">
        <v>588</v>
      </c>
      <c r="G35" s="130" t="s">
        <v>589</v>
      </c>
      <c r="H35" s="203" t="s">
        <v>590</v>
      </c>
      <c r="I35" s="500">
        <v>29</v>
      </c>
      <c r="J35" s="500">
        <v>3</v>
      </c>
      <c r="K35" s="500">
        <v>11</v>
      </c>
      <c r="L35" s="500">
        <v>15</v>
      </c>
      <c r="M35" s="500">
        <v>41</v>
      </c>
      <c r="N35" s="500">
        <v>32</v>
      </c>
      <c r="O35" s="500">
        <v>4</v>
      </c>
      <c r="P35" s="505">
        <v>165000000</v>
      </c>
      <c r="Q35" s="464">
        <f>SUM(P35:P39)</f>
        <v>355000000</v>
      </c>
      <c r="R35" s="407">
        <f>SUM(T35:T40)+SUM(W35:W40)+SUM(Z35:Z40)+SUM(AC35:AC40)</f>
        <v>455000000</v>
      </c>
      <c r="S35" s="464">
        <f>V35+Y35+AB35+AE35</f>
        <v>455000000</v>
      </c>
      <c r="T35" s="35">
        <f t="shared" si="0"/>
        <v>0</v>
      </c>
      <c r="U35" s="407">
        <f>SUM(T35:T40)</f>
        <v>0</v>
      </c>
      <c r="V35" s="464">
        <f>SUM(T35:T40)</f>
        <v>0</v>
      </c>
      <c r="W35" s="35">
        <f t="shared" si="1"/>
        <v>0</v>
      </c>
      <c r="X35" s="407">
        <f>SUM(W35:W40)</f>
        <v>0</v>
      </c>
      <c r="Y35" s="464">
        <f>SUM(W35:W40)</f>
        <v>0</v>
      </c>
      <c r="Z35" s="506">
        <f t="shared" si="2"/>
        <v>165000000</v>
      </c>
      <c r="AA35" s="407">
        <f>SUM(Z35:Z40)</f>
        <v>455000000</v>
      </c>
      <c r="AB35" s="464">
        <f>SUM(Z35:Z40)</f>
        <v>455000000</v>
      </c>
      <c r="AC35" s="100">
        <f t="shared" si="3"/>
        <v>0</v>
      </c>
      <c r="AD35" s="407">
        <f>SUM(AC35:AC40)</f>
        <v>0</v>
      </c>
      <c r="AE35" s="496">
        <f>SUM(AC35:AC40)</f>
        <v>0</v>
      </c>
    </row>
    <row r="36" spans="2:31" ht="60.75" customHeight="1" x14ac:dyDescent="0.25">
      <c r="B36" s="486"/>
      <c r="C36" s="457"/>
      <c r="D36" s="385"/>
      <c r="E36" s="365"/>
      <c r="F36" s="366"/>
      <c r="G36" s="200" t="s">
        <v>591</v>
      </c>
      <c r="H36" s="207" t="s">
        <v>592</v>
      </c>
      <c r="I36" s="357"/>
      <c r="J36" s="357"/>
      <c r="K36" s="357"/>
      <c r="L36" s="357"/>
      <c r="M36" s="357"/>
      <c r="N36" s="357"/>
      <c r="O36" s="357"/>
      <c r="P36" s="495"/>
      <c r="Q36" s="410"/>
      <c r="R36" s="410"/>
      <c r="S36" s="410"/>
      <c r="T36" s="191">
        <f t="shared" si="0"/>
        <v>0</v>
      </c>
      <c r="U36" s="410"/>
      <c r="V36" s="410"/>
      <c r="W36" s="191">
        <f t="shared" si="1"/>
        <v>0</v>
      </c>
      <c r="X36" s="410"/>
      <c r="Y36" s="410"/>
      <c r="Z36" s="344">
        <f t="shared" si="2"/>
        <v>0</v>
      </c>
      <c r="AA36" s="410"/>
      <c r="AB36" s="410"/>
      <c r="AC36" s="191">
        <f t="shared" si="3"/>
        <v>0</v>
      </c>
      <c r="AD36" s="410"/>
      <c r="AE36" s="497"/>
    </row>
    <row r="37" spans="2:31" ht="59.25" customHeight="1" x14ac:dyDescent="0.25">
      <c r="B37" s="486"/>
      <c r="C37" s="457"/>
      <c r="D37" s="385"/>
      <c r="E37" s="365"/>
      <c r="F37" s="204" t="s">
        <v>593</v>
      </c>
      <c r="G37" s="227" t="s">
        <v>594</v>
      </c>
      <c r="H37" s="204" t="s">
        <v>595</v>
      </c>
      <c r="I37" s="227">
        <v>29</v>
      </c>
      <c r="J37" s="227">
        <v>3</v>
      </c>
      <c r="K37" s="227">
        <v>11</v>
      </c>
      <c r="L37" s="227">
        <v>15</v>
      </c>
      <c r="M37" s="227">
        <v>41</v>
      </c>
      <c r="N37" s="227">
        <v>32</v>
      </c>
      <c r="O37" s="227">
        <v>4</v>
      </c>
      <c r="P37" s="252">
        <v>10000000</v>
      </c>
      <c r="Q37" s="410"/>
      <c r="R37" s="410"/>
      <c r="S37" s="410"/>
      <c r="T37" s="191">
        <f t="shared" si="0"/>
        <v>0</v>
      </c>
      <c r="U37" s="410"/>
      <c r="V37" s="410"/>
      <c r="W37" s="191">
        <f t="shared" si="1"/>
        <v>0</v>
      </c>
      <c r="X37" s="410"/>
      <c r="Y37" s="410"/>
      <c r="Z37" s="191">
        <f t="shared" si="2"/>
        <v>10000000</v>
      </c>
      <c r="AA37" s="410"/>
      <c r="AB37" s="410"/>
      <c r="AC37" s="191">
        <f t="shared" si="3"/>
        <v>0</v>
      </c>
      <c r="AD37" s="410"/>
      <c r="AE37" s="497"/>
    </row>
    <row r="38" spans="2:31" ht="42.75" customHeight="1" x14ac:dyDescent="0.25">
      <c r="B38" s="486"/>
      <c r="C38" s="457"/>
      <c r="D38" s="385"/>
      <c r="E38" s="365"/>
      <c r="F38" s="204" t="s">
        <v>596</v>
      </c>
      <c r="G38" s="227" t="s">
        <v>597</v>
      </c>
      <c r="H38" s="204" t="s">
        <v>598</v>
      </c>
      <c r="I38" s="227">
        <v>29</v>
      </c>
      <c r="J38" s="227">
        <v>3</v>
      </c>
      <c r="K38" s="227">
        <v>11</v>
      </c>
      <c r="L38" s="227">
        <v>15</v>
      </c>
      <c r="M38" s="227">
        <v>41</v>
      </c>
      <c r="N38" s="227">
        <v>32</v>
      </c>
      <c r="O38" s="227">
        <v>4</v>
      </c>
      <c r="P38" s="252">
        <v>90000000</v>
      </c>
      <c r="Q38" s="410"/>
      <c r="R38" s="410"/>
      <c r="S38" s="410"/>
      <c r="T38" s="191">
        <f t="shared" si="0"/>
        <v>0</v>
      </c>
      <c r="U38" s="410"/>
      <c r="V38" s="410"/>
      <c r="W38" s="191">
        <f t="shared" si="1"/>
        <v>0</v>
      </c>
      <c r="X38" s="410"/>
      <c r="Y38" s="410"/>
      <c r="Z38" s="191">
        <f t="shared" si="2"/>
        <v>90000000</v>
      </c>
      <c r="AA38" s="410"/>
      <c r="AB38" s="410"/>
      <c r="AC38" s="191">
        <f t="shared" si="3"/>
        <v>0</v>
      </c>
      <c r="AD38" s="410"/>
      <c r="AE38" s="497"/>
    </row>
    <row r="39" spans="2:31" ht="59.25" customHeight="1" x14ac:dyDescent="0.25">
      <c r="B39" s="486"/>
      <c r="C39" s="457"/>
      <c r="D39" s="459"/>
      <c r="E39" s="366"/>
      <c r="F39" s="204" t="s">
        <v>599</v>
      </c>
      <c r="G39" s="227" t="s">
        <v>594</v>
      </c>
      <c r="H39" s="204" t="s">
        <v>595</v>
      </c>
      <c r="I39" s="227">
        <v>29</v>
      </c>
      <c r="J39" s="227">
        <v>3</v>
      </c>
      <c r="K39" s="227">
        <v>11</v>
      </c>
      <c r="L39" s="227">
        <v>15</v>
      </c>
      <c r="M39" s="227">
        <v>41</v>
      </c>
      <c r="N39" s="227">
        <v>32</v>
      </c>
      <c r="O39" s="227">
        <v>4</v>
      </c>
      <c r="P39" s="252">
        <v>90000000</v>
      </c>
      <c r="Q39" s="411"/>
      <c r="R39" s="410"/>
      <c r="S39" s="410"/>
      <c r="T39" s="191">
        <f t="shared" si="0"/>
        <v>0</v>
      </c>
      <c r="U39" s="410"/>
      <c r="V39" s="410"/>
      <c r="W39" s="191">
        <f t="shared" si="1"/>
        <v>0</v>
      </c>
      <c r="X39" s="410"/>
      <c r="Y39" s="410"/>
      <c r="Z39" s="191">
        <f t="shared" si="2"/>
        <v>90000000</v>
      </c>
      <c r="AA39" s="410"/>
      <c r="AB39" s="410"/>
      <c r="AC39" s="191">
        <f t="shared" si="3"/>
        <v>0</v>
      </c>
      <c r="AD39" s="410"/>
      <c r="AE39" s="497"/>
    </row>
    <row r="40" spans="2:31" ht="60" customHeight="1" thickBot="1" x14ac:dyDescent="0.3">
      <c r="B40" s="439"/>
      <c r="C40" s="438"/>
      <c r="D40" s="219">
        <v>2012170010159</v>
      </c>
      <c r="E40" s="206" t="s">
        <v>600</v>
      </c>
      <c r="F40" s="206" t="s">
        <v>601</v>
      </c>
      <c r="G40" s="199" t="s">
        <v>594</v>
      </c>
      <c r="H40" s="206" t="s">
        <v>595</v>
      </c>
      <c r="I40" s="199">
        <v>29</v>
      </c>
      <c r="J40" s="199">
        <v>3</v>
      </c>
      <c r="K40" s="199">
        <v>11</v>
      </c>
      <c r="L40" s="199">
        <v>15</v>
      </c>
      <c r="M40" s="199">
        <v>41</v>
      </c>
      <c r="N40" s="199">
        <v>159</v>
      </c>
      <c r="O40" s="199">
        <v>4</v>
      </c>
      <c r="P40" s="288">
        <v>100000000</v>
      </c>
      <c r="Q40" s="243">
        <f>P40</f>
        <v>100000000</v>
      </c>
      <c r="R40" s="409"/>
      <c r="S40" s="410"/>
      <c r="T40" s="192">
        <f t="shared" si="0"/>
        <v>0</v>
      </c>
      <c r="U40" s="409"/>
      <c r="V40" s="410"/>
      <c r="W40" s="192">
        <f t="shared" si="1"/>
        <v>0</v>
      </c>
      <c r="X40" s="409"/>
      <c r="Y40" s="410"/>
      <c r="Z40" s="192">
        <f t="shared" si="2"/>
        <v>100000000</v>
      </c>
      <c r="AA40" s="409"/>
      <c r="AB40" s="410"/>
      <c r="AC40" s="133">
        <f t="shared" si="3"/>
        <v>0</v>
      </c>
      <c r="AD40" s="409"/>
      <c r="AE40" s="497"/>
    </row>
    <row r="41" spans="2:31" ht="42" customHeight="1" x14ac:dyDescent="0.25">
      <c r="B41" s="424" t="s">
        <v>602</v>
      </c>
      <c r="C41" s="449" t="s">
        <v>603</v>
      </c>
      <c r="D41" s="513">
        <v>2012170010007</v>
      </c>
      <c r="E41" s="514" t="s">
        <v>255</v>
      </c>
      <c r="F41" s="279" t="s">
        <v>604</v>
      </c>
      <c r="G41" s="517" t="s">
        <v>605</v>
      </c>
      <c r="H41" s="514" t="s">
        <v>606</v>
      </c>
      <c r="I41" s="282">
        <v>29</v>
      </c>
      <c r="J41" s="282">
        <v>3</v>
      </c>
      <c r="K41" s="282">
        <v>11</v>
      </c>
      <c r="L41" s="282">
        <v>15</v>
      </c>
      <c r="M41" s="282">
        <v>51</v>
      </c>
      <c r="N41" s="282">
        <v>7</v>
      </c>
      <c r="O41" s="282">
        <v>3</v>
      </c>
      <c r="P41" s="140">
        <v>70000000</v>
      </c>
      <c r="Q41" s="407">
        <f>SUM(P41:P44)</f>
        <v>826000000</v>
      </c>
      <c r="R41" s="407">
        <f>SUM(T41:T44)+SUM(W41:W44)+SUM(Z41:Z44)+SUM(AC41:AC44)</f>
        <v>826000000</v>
      </c>
      <c r="S41" s="407">
        <f>V41+Y41+AB41+AE41</f>
        <v>826000000</v>
      </c>
      <c r="T41" s="35">
        <f t="shared" si="0"/>
        <v>0</v>
      </c>
      <c r="U41" s="407">
        <f>SUM(T41:T44)</f>
        <v>0</v>
      </c>
      <c r="V41" s="407">
        <f>SUM(T41:T44)</f>
        <v>0</v>
      </c>
      <c r="W41" s="35">
        <f t="shared" si="1"/>
        <v>0</v>
      </c>
      <c r="X41" s="407">
        <f>SUM(W41:W44)</f>
        <v>0</v>
      </c>
      <c r="Y41" s="407">
        <f>SUM(W41:W44)</f>
        <v>0</v>
      </c>
      <c r="Z41" s="35">
        <f t="shared" si="2"/>
        <v>70000000</v>
      </c>
      <c r="AA41" s="407">
        <f>SUM(Z41:Z44)</f>
        <v>826000000</v>
      </c>
      <c r="AB41" s="407">
        <f>SUM(Z41:Z44)</f>
        <v>826000000</v>
      </c>
      <c r="AC41" s="35">
        <f t="shared" si="3"/>
        <v>0</v>
      </c>
      <c r="AD41" s="407">
        <f>SUM(AC41:AC44)</f>
        <v>0</v>
      </c>
      <c r="AE41" s="492">
        <f>SUM(AC41:AC44)</f>
        <v>0</v>
      </c>
    </row>
    <row r="42" spans="2:31" ht="42" customHeight="1" x14ac:dyDescent="0.25">
      <c r="B42" s="425"/>
      <c r="C42" s="427"/>
      <c r="D42" s="444"/>
      <c r="E42" s="515"/>
      <c r="F42" s="280" t="s">
        <v>607</v>
      </c>
      <c r="G42" s="518"/>
      <c r="H42" s="515"/>
      <c r="I42" s="283">
        <v>29</v>
      </c>
      <c r="J42" s="283">
        <v>3</v>
      </c>
      <c r="K42" s="283">
        <v>11</v>
      </c>
      <c r="L42" s="283">
        <v>15</v>
      </c>
      <c r="M42" s="283">
        <v>51</v>
      </c>
      <c r="N42" s="283">
        <v>7</v>
      </c>
      <c r="O42" s="283">
        <v>4</v>
      </c>
      <c r="P42" s="273">
        <v>156000000</v>
      </c>
      <c r="Q42" s="408"/>
      <c r="R42" s="408"/>
      <c r="S42" s="408"/>
      <c r="T42" s="43">
        <f t="shared" si="0"/>
        <v>0</v>
      </c>
      <c r="U42" s="408"/>
      <c r="V42" s="408"/>
      <c r="W42" s="43">
        <f t="shared" si="1"/>
        <v>0</v>
      </c>
      <c r="X42" s="408"/>
      <c r="Y42" s="408"/>
      <c r="Z42" s="43">
        <f t="shared" si="2"/>
        <v>156000000</v>
      </c>
      <c r="AA42" s="408"/>
      <c r="AB42" s="408"/>
      <c r="AC42" s="43">
        <f t="shared" si="3"/>
        <v>0</v>
      </c>
      <c r="AD42" s="408"/>
      <c r="AE42" s="493"/>
    </row>
    <row r="43" spans="2:31" ht="42" customHeight="1" x14ac:dyDescent="0.25">
      <c r="B43" s="425"/>
      <c r="C43" s="427"/>
      <c r="D43" s="444"/>
      <c r="E43" s="515"/>
      <c r="F43" s="280" t="s">
        <v>608</v>
      </c>
      <c r="G43" s="518"/>
      <c r="H43" s="515"/>
      <c r="I43" s="283">
        <v>26</v>
      </c>
      <c r="J43" s="283">
        <v>3</v>
      </c>
      <c r="K43" s="283">
        <v>11</v>
      </c>
      <c r="L43" s="283">
        <v>15</v>
      </c>
      <c r="M43" s="283">
        <v>51</v>
      </c>
      <c r="N43" s="283">
        <v>7</v>
      </c>
      <c r="O43" s="283">
        <v>6</v>
      </c>
      <c r="P43" s="273">
        <v>540000000</v>
      </c>
      <c r="Q43" s="408"/>
      <c r="R43" s="408"/>
      <c r="S43" s="408"/>
      <c r="T43" s="43">
        <f t="shared" si="0"/>
        <v>0</v>
      </c>
      <c r="U43" s="408"/>
      <c r="V43" s="408"/>
      <c r="W43" s="43">
        <f t="shared" si="1"/>
        <v>0</v>
      </c>
      <c r="X43" s="408"/>
      <c r="Y43" s="408"/>
      <c r="Z43" s="43">
        <f t="shared" si="2"/>
        <v>540000000</v>
      </c>
      <c r="AA43" s="408"/>
      <c r="AB43" s="408"/>
      <c r="AC43" s="43">
        <f t="shared" si="3"/>
        <v>0</v>
      </c>
      <c r="AD43" s="408"/>
      <c r="AE43" s="493"/>
    </row>
    <row r="44" spans="2:31" ht="42" customHeight="1" thickBot="1" x14ac:dyDescent="0.3">
      <c r="B44" s="426"/>
      <c r="C44" s="428"/>
      <c r="D44" s="454"/>
      <c r="E44" s="516"/>
      <c r="F44" s="281" t="s">
        <v>609</v>
      </c>
      <c r="G44" s="519"/>
      <c r="H44" s="516"/>
      <c r="I44" s="284">
        <v>26</v>
      </c>
      <c r="J44" s="284">
        <v>3</v>
      </c>
      <c r="K44" s="284">
        <v>11</v>
      </c>
      <c r="L44" s="284">
        <v>15</v>
      </c>
      <c r="M44" s="284">
        <v>51</v>
      </c>
      <c r="N44" s="284">
        <v>7</v>
      </c>
      <c r="O44" s="284">
        <v>4</v>
      </c>
      <c r="P44" s="141">
        <v>60000000</v>
      </c>
      <c r="Q44" s="418"/>
      <c r="R44" s="418"/>
      <c r="S44" s="418"/>
      <c r="T44" s="44">
        <f t="shared" si="0"/>
        <v>0</v>
      </c>
      <c r="U44" s="418"/>
      <c r="V44" s="418"/>
      <c r="W44" s="44">
        <f t="shared" si="1"/>
        <v>0</v>
      </c>
      <c r="X44" s="418"/>
      <c r="Y44" s="418"/>
      <c r="Z44" s="44">
        <f t="shared" si="2"/>
        <v>60000000</v>
      </c>
      <c r="AA44" s="418"/>
      <c r="AB44" s="418"/>
      <c r="AC44" s="44">
        <f t="shared" si="3"/>
        <v>0</v>
      </c>
      <c r="AD44" s="418"/>
      <c r="AE44" s="494"/>
    </row>
    <row r="45" spans="2:31" ht="39.75" customHeight="1" thickBot="1" x14ac:dyDescent="0.3">
      <c r="B45" s="110"/>
      <c r="C45" s="110"/>
      <c r="D45" s="110"/>
      <c r="E45" s="110"/>
      <c r="F45" s="110"/>
      <c r="G45" s="109"/>
      <c r="H45" s="110"/>
      <c r="I45" s="109"/>
      <c r="J45" s="109"/>
      <c r="K45" s="109"/>
      <c r="L45" s="109"/>
      <c r="M45" s="109"/>
      <c r="N45" s="109"/>
      <c r="O45" s="109"/>
      <c r="P45" s="132">
        <f>SUM(P10:P44)</f>
        <v>7336000000</v>
      </c>
      <c r="Q45" s="105">
        <f>SUM(Q10:Q41)</f>
        <v>7336000000</v>
      </c>
      <c r="R45" s="93">
        <f t="shared" ref="R45:AE45" si="4">SUM(R10:R44)</f>
        <v>7336000000</v>
      </c>
      <c r="S45" s="93">
        <f t="shared" si="4"/>
        <v>7336000000</v>
      </c>
      <c r="T45" s="104">
        <f t="shared" si="4"/>
        <v>0</v>
      </c>
      <c r="U45" s="104">
        <f t="shared" si="4"/>
        <v>0</v>
      </c>
      <c r="V45" s="22">
        <f t="shared" si="4"/>
        <v>0</v>
      </c>
      <c r="W45" s="103">
        <f t="shared" si="4"/>
        <v>3080000000</v>
      </c>
      <c r="X45" s="103">
        <f t="shared" si="4"/>
        <v>3080000000</v>
      </c>
      <c r="Y45" s="23">
        <f t="shared" si="4"/>
        <v>3080000000</v>
      </c>
      <c r="Z45" s="103">
        <f t="shared" si="4"/>
        <v>4256000000</v>
      </c>
      <c r="AA45" s="103">
        <f t="shared" si="4"/>
        <v>4256000000</v>
      </c>
      <c r="AB45" s="23">
        <f t="shared" si="4"/>
        <v>4256000000</v>
      </c>
      <c r="AC45" s="103">
        <f t="shared" si="4"/>
        <v>0</v>
      </c>
      <c r="AD45" s="151">
        <f t="shared" si="4"/>
        <v>0</v>
      </c>
      <c r="AE45" s="24">
        <f t="shared" si="4"/>
        <v>0</v>
      </c>
    </row>
  </sheetData>
  <mergeCells count="147">
    <mergeCell ref="AE10:AE19"/>
    <mergeCell ref="AB10:AB19"/>
    <mergeCell ref="Y10:Y19"/>
    <mergeCell ref="V10:V19"/>
    <mergeCell ref="R17:R19"/>
    <mergeCell ref="R20:R21"/>
    <mergeCell ref="Z35:Z36"/>
    <mergeCell ref="V41:V44"/>
    <mergeCell ref="Y41:Y44"/>
    <mergeCell ref="AE41:AE44"/>
    <mergeCell ref="AB41:AB44"/>
    <mergeCell ref="R41:R44"/>
    <mergeCell ref="AE20:AE32"/>
    <mergeCell ref="AB20:AB32"/>
    <mergeCell ref="AE35:AE40"/>
    <mergeCell ref="AE33:AE34"/>
    <mergeCell ref="AB33:AB34"/>
    <mergeCell ref="Y33:Y34"/>
    <mergeCell ref="V33:V34"/>
    <mergeCell ref="J35:J36"/>
    <mergeCell ref="K35:K36"/>
    <mergeCell ref="L35:L36"/>
    <mergeCell ref="M35:M36"/>
    <mergeCell ref="N35:N36"/>
    <mergeCell ref="H41:H44"/>
    <mergeCell ref="G41:G44"/>
    <mergeCell ref="Q17:Q19"/>
    <mergeCell ref="S10:S19"/>
    <mergeCell ref="S41:S44"/>
    <mergeCell ref="E11:E15"/>
    <mergeCell ref="Q11:Q15"/>
    <mergeCell ref="F33:F34"/>
    <mergeCell ref="E20:E21"/>
    <mergeCell ref="F20:F21"/>
    <mergeCell ref="B41:B44"/>
    <mergeCell ref="C41:C44"/>
    <mergeCell ref="D41:D44"/>
    <mergeCell ref="E41:E44"/>
    <mergeCell ref="Q41:Q44"/>
    <mergeCell ref="B10:B19"/>
    <mergeCell ref="C17:C19"/>
    <mergeCell ref="D17:D19"/>
    <mergeCell ref="E17:E19"/>
    <mergeCell ref="C20:C21"/>
    <mergeCell ref="J20:J21"/>
    <mergeCell ref="K20:K21"/>
    <mergeCell ref="L20:L21"/>
    <mergeCell ref="M20:M21"/>
    <mergeCell ref="N20:N21"/>
    <mergeCell ref="O20:O21"/>
    <mergeCell ref="P20:P21"/>
    <mergeCell ref="Q20:Q21"/>
    <mergeCell ref="I35:I36"/>
    <mergeCell ref="C35:C40"/>
    <mergeCell ref="C29:C32"/>
    <mergeCell ref="C25:C28"/>
    <mergeCell ref="B20:B32"/>
    <mergeCell ref="B1:J1"/>
    <mergeCell ref="B2:J2"/>
    <mergeCell ref="B3:J3"/>
    <mergeCell ref="I20:I21"/>
    <mergeCell ref="F35:F36"/>
    <mergeCell ref="C5:J5"/>
    <mergeCell ref="B6:B7"/>
    <mergeCell ref="C6:J7"/>
    <mergeCell ref="B35:B40"/>
    <mergeCell ref="B33:B34"/>
    <mergeCell ref="C33:C34"/>
    <mergeCell ref="D33:D34"/>
    <mergeCell ref="E33:E34"/>
    <mergeCell ref="D11:D15"/>
    <mergeCell ref="D25:D27"/>
    <mergeCell ref="C10:C15"/>
    <mergeCell ref="D35:D39"/>
    <mergeCell ref="E35:E39"/>
    <mergeCell ref="D20:D21"/>
    <mergeCell ref="C22:C24"/>
    <mergeCell ref="D22:D23"/>
    <mergeCell ref="E22:E23"/>
    <mergeCell ref="Q22:Q23"/>
    <mergeCell ref="U22:U24"/>
    <mergeCell ref="U25:U28"/>
    <mergeCell ref="S20:S32"/>
    <mergeCell ref="E25:E27"/>
    <mergeCell ref="Q25:Q27"/>
    <mergeCell ref="H25:H27"/>
    <mergeCell ref="R22:R24"/>
    <mergeCell ref="R25:R28"/>
    <mergeCell ref="R29:R32"/>
    <mergeCell ref="U29:U32"/>
    <mergeCell ref="G25:G27"/>
    <mergeCell ref="D31:D32"/>
    <mergeCell ref="E31:E32"/>
    <mergeCell ref="F31:F32"/>
    <mergeCell ref="G31:G32"/>
    <mergeCell ref="H31:H32"/>
    <mergeCell ref="X41:X44"/>
    <mergeCell ref="AC20:AC21"/>
    <mergeCell ref="W20:W21"/>
    <mergeCell ref="T20:T21"/>
    <mergeCell ref="U17:U19"/>
    <mergeCell ref="U20:U21"/>
    <mergeCell ref="Y20:Y32"/>
    <mergeCell ref="V20:V32"/>
    <mergeCell ref="AA17:AA19"/>
    <mergeCell ref="AA20:AA21"/>
    <mergeCell ref="AA22:AA24"/>
    <mergeCell ref="U33:U34"/>
    <mergeCell ref="AD41:AD44"/>
    <mergeCell ref="R10:R15"/>
    <mergeCell ref="U10:U15"/>
    <mergeCell ref="X10:X15"/>
    <mergeCell ref="AA10:AA15"/>
    <mergeCell ref="AD10:AD15"/>
    <mergeCell ref="AD17:AD19"/>
    <mergeCell ref="AD20:AD21"/>
    <mergeCell ref="AD22:AD24"/>
    <mergeCell ref="AD25:AD28"/>
    <mergeCell ref="AA25:AA28"/>
    <mergeCell ref="AA29:AA32"/>
    <mergeCell ref="AA33:AA34"/>
    <mergeCell ref="AA35:AA40"/>
    <mergeCell ref="AA41:AA44"/>
    <mergeCell ref="Z20:Z21"/>
    <mergeCell ref="U41:U44"/>
    <mergeCell ref="X17:X19"/>
    <mergeCell ref="X20:X21"/>
    <mergeCell ref="X22:X24"/>
    <mergeCell ref="X25:X28"/>
    <mergeCell ref="X29:X32"/>
    <mergeCell ref="X33:X34"/>
    <mergeCell ref="X35:X40"/>
    <mergeCell ref="O35:O36"/>
    <mergeCell ref="P35:P36"/>
    <mergeCell ref="AD35:AD40"/>
    <mergeCell ref="AD29:AD32"/>
    <mergeCell ref="U35:U40"/>
    <mergeCell ref="AB35:AB40"/>
    <mergeCell ref="Y35:Y40"/>
    <mergeCell ref="V35:V40"/>
    <mergeCell ref="S35:S40"/>
    <mergeCell ref="R35:R40"/>
    <mergeCell ref="Q33:Q34"/>
    <mergeCell ref="Q35:Q39"/>
    <mergeCell ref="R33:R34"/>
    <mergeCell ref="S33:S34"/>
    <mergeCell ref="AD33:AD34"/>
  </mergeCells>
  <pageMargins left="1.3779527559055118" right="0.11811023622047245" top="0.74803149606299213" bottom="0.74803149606299213" header="0.31496062992125984" footer="0.31496062992125984"/>
  <pageSetup paperSize="5"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E54"/>
  <sheetViews>
    <sheetView showGridLines="0" zoomScale="55" zoomScaleNormal="55" workbookViewId="0">
      <selection activeCell="C9" sqref="C9"/>
    </sheetView>
  </sheetViews>
  <sheetFormatPr baseColWidth="10" defaultColWidth="11.42578125" defaultRowHeight="15.75" x14ac:dyDescent="0.25"/>
  <cols>
    <col min="1" max="1" width="11.42578125" style="5"/>
    <col min="2" max="2" width="35.28515625" style="5" customWidth="1"/>
    <col min="3" max="3" width="38.42578125" style="5" customWidth="1"/>
    <col min="4" max="4" width="18.28515625" style="5" customWidth="1"/>
    <col min="5" max="5" width="36.140625" style="5" customWidth="1"/>
    <col min="6" max="6" width="41.7109375" style="5" customWidth="1"/>
    <col min="7" max="7" width="17.5703125" style="129" customWidth="1"/>
    <col min="8" max="8" width="44.5703125" style="5" customWidth="1"/>
    <col min="9" max="9" width="5.28515625" style="129" customWidth="1"/>
    <col min="10" max="15" width="5.85546875" style="129" customWidth="1"/>
    <col min="16" max="16" width="26.7109375" style="118" customWidth="1"/>
    <col min="17" max="17" width="23" style="5" customWidth="1"/>
    <col min="18" max="18" width="25.5703125" style="5" customWidth="1"/>
    <col min="19" max="19" width="26.42578125" style="5" customWidth="1"/>
    <col min="20" max="21" width="17.85546875" style="5" customWidth="1"/>
    <col min="22" max="22" width="19.42578125" style="5" bestFit="1" customWidth="1"/>
    <col min="23" max="23" width="18.28515625" style="5" bestFit="1" customWidth="1"/>
    <col min="24" max="24" width="18.28515625" style="5" customWidth="1"/>
    <col min="25" max="25" width="23" style="5" bestFit="1" customWidth="1"/>
    <col min="26" max="26" width="17.85546875" style="5" bestFit="1" customWidth="1"/>
    <col min="27" max="27" width="17.85546875" style="5" customWidth="1"/>
    <col min="28" max="28" width="22.42578125" style="5" bestFit="1" customWidth="1"/>
    <col min="29" max="29" width="13.42578125" style="5" bestFit="1" customWidth="1"/>
    <col min="30" max="30" width="13.42578125" style="5" customWidth="1"/>
    <col min="31" max="31" width="19.85546875" style="5" bestFit="1"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63</v>
      </c>
      <c r="D5" s="450"/>
      <c r="E5" s="450"/>
      <c r="F5" s="450"/>
      <c r="G5" s="450"/>
      <c r="H5" s="450"/>
      <c r="I5" s="450"/>
      <c r="J5" s="450"/>
    </row>
    <row r="6" spans="2:31" ht="18" customHeight="1" x14ac:dyDescent="0.25">
      <c r="B6" s="504" t="s">
        <v>610</v>
      </c>
      <c r="C6" s="355" t="s">
        <v>611</v>
      </c>
      <c r="D6" s="355"/>
      <c r="E6" s="355"/>
      <c r="F6" s="355"/>
      <c r="G6" s="355"/>
      <c r="H6" s="355"/>
      <c r="I6" s="355"/>
      <c r="J6" s="355"/>
    </row>
    <row r="7" spans="2:31" x14ac:dyDescent="0.25">
      <c r="B7" s="504"/>
      <c r="C7" s="355"/>
      <c r="D7" s="355"/>
      <c r="E7" s="355"/>
      <c r="F7" s="355"/>
      <c r="G7" s="355"/>
      <c r="H7" s="355"/>
      <c r="I7" s="355"/>
      <c r="J7" s="355"/>
    </row>
    <row r="8" spans="2:31" ht="16.5" thickBot="1" x14ac:dyDescent="0.3">
      <c r="D8" s="15"/>
      <c r="E8" s="15"/>
      <c r="F8" s="15"/>
      <c r="G8" s="134"/>
      <c r="H8" s="15"/>
    </row>
    <row r="9" spans="2:31" ht="62.25" customHeight="1" thickBot="1" x14ac:dyDescent="0.3">
      <c r="B9" s="197" t="s">
        <v>66</v>
      </c>
      <c r="C9" s="30" t="s">
        <v>67</v>
      </c>
      <c r="D9" s="31" t="s">
        <v>68</v>
      </c>
      <c r="E9" s="31" t="s">
        <v>69</v>
      </c>
      <c r="F9" s="89" t="s">
        <v>70</v>
      </c>
      <c r="G9" s="89" t="s">
        <v>71</v>
      </c>
      <c r="H9" s="89" t="s">
        <v>72</v>
      </c>
      <c r="I9" s="89" t="s">
        <v>73</v>
      </c>
      <c r="J9" s="89" t="s">
        <v>74</v>
      </c>
      <c r="K9" s="89" t="s">
        <v>75</v>
      </c>
      <c r="L9" s="89" t="s">
        <v>76</v>
      </c>
      <c r="M9" s="89" t="s">
        <v>77</v>
      </c>
      <c r="N9" s="89" t="s">
        <v>78</v>
      </c>
      <c r="O9" s="89" t="s">
        <v>79</v>
      </c>
      <c r="P9" s="116" t="s">
        <v>80</v>
      </c>
      <c r="Q9" s="89" t="s">
        <v>81</v>
      </c>
      <c r="R9" s="32" t="s">
        <v>82</v>
      </c>
      <c r="S9" s="32" t="s">
        <v>83</v>
      </c>
      <c r="T9" s="95" t="s">
        <v>12</v>
      </c>
      <c r="U9" s="19" t="s">
        <v>84</v>
      </c>
      <c r="V9" s="19" t="s">
        <v>85</v>
      </c>
      <c r="W9" s="94" t="s">
        <v>13</v>
      </c>
      <c r="X9" s="20" t="s">
        <v>86</v>
      </c>
      <c r="Y9" s="20" t="s">
        <v>87</v>
      </c>
      <c r="Z9" s="94" t="s">
        <v>88</v>
      </c>
      <c r="AA9" s="20" t="s">
        <v>89</v>
      </c>
      <c r="AB9" s="20" t="s">
        <v>90</v>
      </c>
      <c r="AC9" s="94" t="s">
        <v>91</v>
      </c>
      <c r="AD9" s="13" t="s">
        <v>92</v>
      </c>
      <c r="AE9" s="162" t="s">
        <v>93</v>
      </c>
    </row>
    <row r="10" spans="2:31" ht="40.5" customHeight="1" x14ac:dyDescent="0.25">
      <c r="B10" s="511" t="s">
        <v>612</v>
      </c>
      <c r="C10" s="478" t="s">
        <v>613</v>
      </c>
      <c r="D10" s="401">
        <v>2012170010102</v>
      </c>
      <c r="E10" s="499" t="s">
        <v>614</v>
      </c>
      <c r="F10" s="499" t="s">
        <v>615</v>
      </c>
      <c r="G10" s="401" t="s">
        <v>616</v>
      </c>
      <c r="H10" s="499" t="s">
        <v>617</v>
      </c>
      <c r="I10" s="215">
        <v>24</v>
      </c>
      <c r="J10" s="215">
        <v>3</v>
      </c>
      <c r="K10" s="215">
        <v>11</v>
      </c>
      <c r="L10" s="215">
        <v>16</v>
      </c>
      <c r="M10" s="215">
        <v>11</v>
      </c>
      <c r="N10" s="215">
        <v>102</v>
      </c>
      <c r="O10" s="215">
        <v>4</v>
      </c>
      <c r="P10" s="285">
        <v>20000000</v>
      </c>
      <c r="Q10" s="464">
        <f>SUM(P10:P15)</f>
        <v>231000000</v>
      </c>
      <c r="R10" s="464">
        <f>SUM(T10:T15)+SUM(W10:W15)+SUM(Z10:Z15)+SUM(AC10:AC15)</f>
        <v>231000000</v>
      </c>
      <c r="S10" s="464">
        <f>V10+Y10+AB10+AE10</f>
        <v>231000000</v>
      </c>
      <c r="T10" s="278">
        <f>IF(K10=33,P10,IF(K10=83,P10,0))</f>
        <v>0</v>
      </c>
      <c r="U10" s="464">
        <f>SUM(T10:T15)</f>
        <v>0</v>
      </c>
      <c r="V10" s="464">
        <f>SUM(T10:T15)</f>
        <v>0</v>
      </c>
      <c r="W10" s="278">
        <f>IF(K10=22,P10,IF(K10=82,P10,0))</f>
        <v>0</v>
      </c>
      <c r="X10" s="464">
        <f>SUM(W10:W15)</f>
        <v>211000000</v>
      </c>
      <c r="Y10" s="464">
        <f>SUM(W10:W15)</f>
        <v>211000000</v>
      </c>
      <c r="Z10" s="278">
        <f>IF(K10=11,P10,IF(K10=81,P10,0))</f>
        <v>20000000</v>
      </c>
      <c r="AA10" s="464">
        <f>SUM(Z10:Z15)</f>
        <v>20000000</v>
      </c>
      <c r="AB10" s="464">
        <f>SUM(Z10:Z15)</f>
        <v>20000000</v>
      </c>
      <c r="AC10" s="278">
        <f>IF(K10=55,P10,IF(K10=85,P10,0))</f>
        <v>0</v>
      </c>
      <c r="AD10" s="464">
        <f>SUM(AC10:AC15)</f>
        <v>0</v>
      </c>
      <c r="AE10" s="496">
        <f>SUM(AC10:AC15)</f>
        <v>0</v>
      </c>
    </row>
    <row r="11" spans="2:31" ht="40.5" customHeight="1" x14ac:dyDescent="0.25">
      <c r="B11" s="523"/>
      <c r="C11" s="457"/>
      <c r="D11" s="362"/>
      <c r="E11" s="385"/>
      <c r="F11" s="385"/>
      <c r="G11" s="362"/>
      <c r="H11" s="385"/>
      <c r="I11" s="202">
        <v>24</v>
      </c>
      <c r="J11" s="202">
        <v>3</v>
      </c>
      <c r="K11" s="202">
        <v>22</v>
      </c>
      <c r="L11" s="202">
        <v>16</v>
      </c>
      <c r="M11" s="202">
        <v>11</v>
      </c>
      <c r="N11" s="202">
        <v>102</v>
      </c>
      <c r="O11" s="202">
        <v>4</v>
      </c>
      <c r="P11" s="252">
        <v>180000000</v>
      </c>
      <c r="Q11" s="410"/>
      <c r="R11" s="410"/>
      <c r="S11" s="410"/>
      <c r="T11" s="43">
        <f t="shared" ref="T11:T53" si="0">IF(K11=33,P11,IF(K11=83,P11,0))</f>
        <v>0</v>
      </c>
      <c r="U11" s="410"/>
      <c r="V11" s="410"/>
      <c r="W11" s="43">
        <f t="shared" ref="W11:W53" si="1">IF(K11=22,P11,IF(K11=82,P11,0))</f>
        <v>180000000</v>
      </c>
      <c r="X11" s="410"/>
      <c r="Y11" s="410"/>
      <c r="Z11" s="43">
        <f t="shared" ref="Z11:Z53" si="2">IF(K11=11,P11,IF(K11=81,P11,0))</f>
        <v>0</v>
      </c>
      <c r="AA11" s="410"/>
      <c r="AB11" s="410"/>
      <c r="AC11" s="43">
        <f t="shared" ref="AC11:AC53" si="3">IF(K11=55,P11,IF(K11=85,P11,0))</f>
        <v>0</v>
      </c>
      <c r="AD11" s="410"/>
      <c r="AE11" s="497"/>
    </row>
    <row r="12" spans="2:31" ht="40.5" customHeight="1" x14ac:dyDescent="0.25">
      <c r="B12" s="523"/>
      <c r="C12" s="457"/>
      <c r="D12" s="362"/>
      <c r="E12" s="385"/>
      <c r="F12" s="459"/>
      <c r="G12" s="363"/>
      <c r="H12" s="459"/>
      <c r="I12" s="202">
        <v>24</v>
      </c>
      <c r="J12" s="202">
        <v>3</v>
      </c>
      <c r="K12" s="202">
        <v>22</v>
      </c>
      <c r="L12" s="202">
        <v>16</v>
      </c>
      <c r="M12" s="202">
        <v>11</v>
      </c>
      <c r="N12" s="202">
        <v>102</v>
      </c>
      <c r="O12" s="202">
        <v>4</v>
      </c>
      <c r="P12" s="252">
        <v>20000000</v>
      </c>
      <c r="Q12" s="410"/>
      <c r="R12" s="410"/>
      <c r="S12" s="410"/>
      <c r="T12" s="43">
        <f t="shared" si="0"/>
        <v>0</v>
      </c>
      <c r="U12" s="410"/>
      <c r="V12" s="410"/>
      <c r="W12" s="43">
        <f t="shared" si="1"/>
        <v>20000000</v>
      </c>
      <c r="X12" s="410"/>
      <c r="Y12" s="410"/>
      <c r="Z12" s="43">
        <f t="shared" si="2"/>
        <v>0</v>
      </c>
      <c r="AA12" s="410"/>
      <c r="AB12" s="410"/>
      <c r="AC12" s="43">
        <f t="shared" si="3"/>
        <v>0</v>
      </c>
      <c r="AD12" s="410"/>
      <c r="AE12" s="497"/>
    </row>
    <row r="13" spans="2:31" ht="65.25" customHeight="1" x14ac:dyDescent="0.25">
      <c r="B13" s="523"/>
      <c r="C13" s="457"/>
      <c r="D13" s="362"/>
      <c r="E13" s="385"/>
      <c r="F13" s="205" t="s">
        <v>618</v>
      </c>
      <c r="G13" s="361" t="s">
        <v>619</v>
      </c>
      <c r="H13" s="458" t="s">
        <v>620</v>
      </c>
      <c r="I13" s="202">
        <v>24</v>
      </c>
      <c r="J13" s="202">
        <v>3</v>
      </c>
      <c r="K13" s="202">
        <v>22</v>
      </c>
      <c r="L13" s="202">
        <v>16</v>
      </c>
      <c r="M13" s="202">
        <v>11</v>
      </c>
      <c r="N13" s="202">
        <v>102</v>
      </c>
      <c r="O13" s="202">
        <v>3</v>
      </c>
      <c r="P13" s="252">
        <v>3500000</v>
      </c>
      <c r="Q13" s="410"/>
      <c r="R13" s="410"/>
      <c r="S13" s="410"/>
      <c r="T13" s="191">
        <f t="shared" si="0"/>
        <v>0</v>
      </c>
      <c r="U13" s="410"/>
      <c r="V13" s="410"/>
      <c r="W13" s="191">
        <f t="shared" si="1"/>
        <v>3500000</v>
      </c>
      <c r="X13" s="410"/>
      <c r="Y13" s="410"/>
      <c r="Z13" s="191">
        <f t="shared" si="2"/>
        <v>0</v>
      </c>
      <c r="AA13" s="410"/>
      <c r="AB13" s="410"/>
      <c r="AC13" s="191">
        <f t="shared" si="3"/>
        <v>0</v>
      </c>
      <c r="AD13" s="410"/>
      <c r="AE13" s="497"/>
    </row>
    <row r="14" spans="2:31" ht="39.75" customHeight="1" x14ac:dyDescent="0.25">
      <c r="B14" s="523"/>
      <c r="C14" s="457"/>
      <c r="D14" s="362"/>
      <c r="E14" s="385"/>
      <c r="F14" s="205" t="s">
        <v>621</v>
      </c>
      <c r="G14" s="363"/>
      <c r="H14" s="459"/>
      <c r="I14" s="202">
        <v>24</v>
      </c>
      <c r="J14" s="202">
        <v>3</v>
      </c>
      <c r="K14" s="202">
        <v>22</v>
      </c>
      <c r="L14" s="202">
        <v>16</v>
      </c>
      <c r="M14" s="202">
        <v>11</v>
      </c>
      <c r="N14" s="202">
        <v>102</v>
      </c>
      <c r="O14" s="202">
        <v>3</v>
      </c>
      <c r="P14" s="252">
        <v>2500000</v>
      </c>
      <c r="Q14" s="410"/>
      <c r="R14" s="410"/>
      <c r="S14" s="410"/>
      <c r="T14" s="43">
        <f t="shared" si="0"/>
        <v>0</v>
      </c>
      <c r="U14" s="410"/>
      <c r="V14" s="410"/>
      <c r="W14" s="43">
        <f t="shared" si="1"/>
        <v>2500000</v>
      </c>
      <c r="X14" s="410"/>
      <c r="Y14" s="410"/>
      <c r="Z14" s="43">
        <f t="shared" si="2"/>
        <v>0</v>
      </c>
      <c r="AA14" s="410"/>
      <c r="AB14" s="410"/>
      <c r="AC14" s="43">
        <f t="shared" si="3"/>
        <v>0</v>
      </c>
      <c r="AD14" s="410"/>
      <c r="AE14" s="497"/>
    </row>
    <row r="15" spans="2:31" ht="46.5" customHeight="1" thickBot="1" x14ac:dyDescent="0.3">
      <c r="B15" s="512"/>
      <c r="C15" s="448"/>
      <c r="D15" s="378"/>
      <c r="E15" s="386"/>
      <c r="F15" s="266" t="s">
        <v>622</v>
      </c>
      <c r="G15" s="265" t="s">
        <v>623</v>
      </c>
      <c r="H15" s="266" t="s">
        <v>624</v>
      </c>
      <c r="I15" s="265">
        <v>24</v>
      </c>
      <c r="J15" s="265">
        <v>3</v>
      </c>
      <c r="K15" s="265">
        <v>22</v>
      </c>
      <c r="L15" s="265">
        <v>16</v>
      </c>
      <c r="M15" s="265">
        <v>11</v>
      </c>
      <c r="N15" s="265">
        <v>102</v>
      </c>
      <c r="O15" s="265">
        <v>5</v>
      </c>
      <c r="P15" s="108">
        <v>5000000</v>
      </c>
      <c r="Q15" s="419"/>
      <c r="R15" s="419"/>
      <c r="S15" s="419"/>
      <c r="T15" s="44">
        <f t="shared" si="0"/>
        <v>0</v>
      </c>
      <c r="U15" s="419"/>
      <c r="V15" s="419"/>
      <c r="W15" s="44">
        <f t="shared" si="1"/>
        <v>5000000</v>
      </c>
      <c r="X15" s="419"/>
      <c r="Y15" s="419"/>
      <c r="Z15" s="44">
        <f t="shared" si="2"/>
        <v>0</v>
      </c>
      <c r="AA15" s="419"/>
      <c r="AB15" s="419"/>
      <c r="AC15" s="44">
        <f t="shared" si="3"/>
        <v>0</v>
      </c>
      <c r="AD15" s="419"/>
      <c r="AE15" s="498"/>
    </row>
    <row r="16" spans="2:31" ht="94.5" customHeight="1" x14ac:dyDescent="0.25">
      <c r="B16" s="482" t="s">
        <v>625</v>
      </c>
      <c r="C16" s="478" t="s">
        <v>626</v>
      </c>
      <c r="D16" s="525">
        <v>2012170010101</v>
      </c>
      <c r="E16" s="400" t="s">
        <v>627</v>
      </c>
      <c r="F16" s="203" t="s">
        <v>628</v>
      </c>
      <c r="G16" s="130" t="s">
        <v>629</v>
      </c>
      <c r="H16" s="203" t="s">
        <v>630</v>
      </c>
      <c r="I16" s="130">
        <v>24</v>
      </c>
      <c r="J16" s="130">
        <v>3</v>
      </c>
      <c r="K16" s="130">
        <v>11</v>
      </c>
      <c r="L16" s="130">
        <v>16</v>
      </c>
      <c r="M16" s="130">
        <v>21</v>
      </c>
      <c r="N16" s="130">
        <v>101</v>
      </c>
      <c r="O16" s="130">
        <v>4</v>
      </c>
      <c r="P16" s="107">
        <v>750000000</v>
      </c>
      <c r="Q16" s="464">
        <f>SUM(P16:P17)</f>
        <v>850000000</v>
      </c>
      <c r="R16" s="464">
        <f>SUM(T16:T17)+SUM(W16:W17)+SUM(Z16:Z17)+SUM(AC16:AC17)</f>
        <v>850000000</v>
      </c>
      <c r="S16" s="407">
        <f>SUM(T16:T23)+SUM(W16:W23)+SUM(Z16:Z23)+SUM(AC16:AC23)</f>
        <v>1140000000</v>
      </c>
      <c r="T16" s="35">
        <f t="shared" si="0"/>
        <v>0</v>
      </c>
      <c r="U16" s="464">
        <f>SUM(T16:T17)</f>
        <v>0</v>
      </c>
      <c r="V16" s="407">
        <f>SUM(T16:T23)</f>
        <v>0</v>
      </c>
      <c r="W16" s="35">
        <f t="shared" si="1"/>
        <v>0</v>
      </c>
      <c r="X16" s="464">
        <f>SUM(W16:W17)</f>
        <v>100000000</v>
      </c>
      <c r="Y16" s="407">
        <f>SUM(W16:W23)</f>
        <v>200000000</v>
      </c>
      <c r="Z16" s="35">
        <f t="shared" si="2"/>
        <v>750000000</v>
      </c>
      <c r="AA16" s="464">
        <f>SUM(Z16:Z17)</f>
        <v>750000000</v>
      </c>
      <c r="AB16" s="407">
        <f>SUM(Z16:Z23)</f>
        <v>940000000</v>
      </c>
      <c r="AC16" s="35">
        <f t="shared" si="3"/>
        <v>0</v>
      </c>
      <c r="AD16" s="464">
        <f>SUM(AC16:AC17)</f>
        <v>0</v>
      </c>
      <c r="AE16" s="492">
        <f>SUM(AC16:AC23)</f>
        <v>0</v>
      </c>
    </row>
    <row r="17" spans="2:31" ht="60" customHeight="1" x14ac:dyDescent="0.25">
      <c r="B17" s="527"/>
      <c r="C17" s="447"/>
      <c r="D17" s="453"/>
      <c r="E17" s="366"/>
      <c r="F17" s="207" t="s">
        <v>631</v>
      </c>
      <c r="G17" s="200" t="s">
        <v>632</v>
      </c>
      <c r="H17" s="207" t="s">
        <v>633</v>
      </c>
      <c r="I17" s="200">
        <v>24</v>
      </c>
      <c r="J17" s="200">
        <v>3</v>
      </c>
      <c r="K17" s="200">
        <v>22</v>
      </c>
      <c r="L17" s="200">
        <v>16</v>
      </c>
      <c r="M17" s="200">
        <v>21</v>
      </c>
      <c r="N17" s="200">
        <v>101</v>
      </c>
      <c r="O17" s="200">
        <v>4</v>
      </c>
      <c r="P17" s="258">
        <v>100000000</v>
      </c>
      <c r="Q17" s="411"/>
      <c r="R17" s="411"/>
      <c r="S17" s="411"/>
      <c r="T17" s="191">
        <f t="shared" si="0"/>
        <v>0</v>
      </c>
      <c r="U17" s="411"/>
      <c r="V17" s="411"/>
      <c r="W17" s="191">
        <f t="shared" si="1"/>
        <v>100000000</v>
      </c>
      <c r="X17" s="411"/>
      <c r="Y17" s="411"/>
      <c r="Z17" s="191">
        <f t="shared" si="2"/>
        <v>0</v>
      </c>
      <c r="AA17" s="411"/>
      <c r="AB17" s="411"/>
      <c r="AC17" s="191">
        <f t="shared" si="3"/>
        <v>0</v>
      </c>
      <c r="AD17" s="411"/>
      <c r="AE17" s="529"/>
    </row>
    <row r="18" spans="2:31" ht="58.5" customHeight="1" x14ac:dyDescent="0.25">
      <c r="B18" s="483"/>
      <c r="C18" s="438" t="s">
        <v>634</v>
      </c>
      <c r="D18" s="526">
        <v>2012170010098</v>
      </c>
      <c r="E18" s="364" t="s">
        <v>635</v>
      </c>
      <c r="F18" s="204" t="s">
        <v>636</v>
      </c>
      <c r="G18" s="356" t="s">
        <v>637</v>
      </c>
      <c r="H18" s="364" t="s">
        <v>638</v>
      </c>
      <c r="I18" s="227">
        <v>24</v>
      </c>
      <c r="J18" s="227">
        <v>3</v>
      </c>
      <c r="K18" s="227">
        <v>11</v>
      </c>
      <c r="L18" s="227">
        <v>16</v>
      </c>
      <c r="M18" s="227">
        <v>22</v>
      </c>
      <c r="N18" s="227">
        <v>101</v>
      </c>
      <c r="O18" s="227">
        <v>4</v>
      </c>
      <c r="P18" s="252">
        <v>20000000</v>
      </c>
      <c r="Q18" s="409">
        <f>SUM(P18:P19)</f>
        <v>40000000</v>
      </c>
      <c r="R18" s="409">
        <f>SUM(T18:T19)+SUM(W18:W19)+SUM(Z18:Z19)+SUM(AC18:AC19)</f>
        <v>40000000</v>
      </c>
      <c r="S18" s="408"/>
      <c r="T18" s="43">
        <f t="shared" si="0"/>
        <v>0</v>
      </c>
      <c r="U18" s="409">
        <f>SUM(T18:T19)</f>
        <v>0</v>
      </c>
      <c r="V18" s="408"/>
      <c r="W18" s="43">
        <f t="shared" si="1"/>
        <v>0</v>
      </c>
      <c r="X18" s="409">
        <f>SUM(W18:W19)</f>
        <v>0</v>
      </c>
      <c r="Y18" s="408"/>
      <c r="Z18" s="43">
        <f t="shared" si="2"/>
        <v>20000000</v>
      </c>
      <c r="AA18" s="409">
        <f>SUM(Z18:Z19)</f>
        <v>40000000</v>
      </c>
      <c r="AB18" s="408"/>
      <c r="AC18" s="43">
        <f t="shared" si="3"/>
        <v>0</v>
      </c>
      <c r="AD18" s="409">
        <f>SUM(AC18:AC19)</f>
        <v>0</v>
      </c>
      <c r="AE18" s="493"/>
    </row>
    <row r="19" spans="2:31" ht="72" customHeight="1" x14ac:dyDescent="0.25">
      <c r="B19" s="483"/>
      <c r="C19" s="447"/>
      <c r="D19" s="453"/>
      <c r="E19" s="366"/>
      <c r="F19" s="204" t="s">
        <v>639</v>
      </c>
      <c r="G19" s="357"/>
      <c r="H19" s="366"/>
      <c r="I19" s="227">
        <v>24</v>
      </c>
      <c r="J19" s="227">
        <v>3</v>
      </c>
      <c r="K19" s="227">
        <v>11</v>
      </c>
      <c r="L19" s="227">
        <v>16</v>
      </c>
      <c r="M19" s="227">
        <v>22</v>
      </c>
      <c r="N19" s="227">
        <v>101</v>
      </c>
      <c r="O19" s="227">
        <v>4</v>
      </c>
      <c r="P19" s="252">
        <v>20000000</v>
      </c>
      <c r="Q19" s="411"/>
      <c r="R19" s="411"/>
      <c r="S19" s="408"/>
      <c r="T19" s="43">
        <f t="shared" si="0"/>
        <v>0</v>
      </c>
      <c r="U19" s="411"/>
      <c r="V19" s="408"/>
      <c r="W19" s="43">
        <f t="shared" si="1"/>
        <v>0</v>
      </c>
      <c r="X19" s="411"/>
      <c r="Y19" s="408"/>
      <c r="Z19" s="43">
        <f t="shared" si="2"/>
        <v>20000000</v>
      </c>
      <c r="AA19" s="411"/>
      <c r="AB19" s="408"/>
      <c r="AC19" s="43">
        <f t="shared" si="3"/>
        <v>0</v>
      </c>
      <c r="AD19" s="411"/>
      <c r="AE19" s="493"/>
    </row>
    <row r="20" spans="2:31" ht="58.5" customHeight="1" x14ac:dyDescent="0.25">
      <c r="B20" s="483"/>
      <c r="C20" s="438" t="s">
        <v>640</v>
      </c>
      <c r="D20" s="361">
        <v>2012170010101</v>
      </c>
      <c r="E20" s="458" t="s">
        <v>627</v>
      </c>
      <c r="F20" s="205" t="s">
        <v>641</v>
      </c>
      <c r="G20" s="202" t="s">
        <v>642</v>
      </c>
      <c r="H20" s="205" t="s">
        <v>643</v>
      </c>
      <c r="I20" s="202">
        <v>24</v>
      </c>
      <c r="J20" s="202">
        <v>3</v>
      </c>
      <c r="K20" s="202">
        <v>11</v>
      </c>
      <c r="L20" s="202">
        <v>16</v>
      </c>
      <c r="M20" s="202">
        <v>23</v>
      </c>
      <c r="N20" s="202">
        <v>101</v>
      </c>
      <c r="O20" s="202">
        <v>4</v>
      </c>
      <c r="P20" s="252">
        <v>70000000</v>
      </c>
      <c r="Q20" s="409">
        <f>SUM(P20:P22)</f>
        <v>170000000</v>
      </c>
      <c r="R20" s="409">
        <f>SUM(T20:T22)+SUM(W20:W22)+SUM(Z20:Z22)+SUM(AC20:AC22)</f>
        <v>170000000</v>
      </c>
      <c r="S20" s="408"/>
      <c r="T20" s="43">
        <f t="shared" si="0"/>
        <v>0</v>
      </c>
      <c r="U20" s="409">
        <f>SUM(T20:T22)</f>
        <v>0</v>
      </c>
      <c r="V20" s="408"/>
      <c r="W20" s="43">
        <f t="shared" si="1"/>
        <v>0</v>
      </c>
      <c r="X20" s="409">
        <f>SUM(W20:W22)</f>
        <v>100000000</v>
      </c>
      <c r="Y20" s="408"/>
      <c r="Z20" s="43">
        <f t="shared" si="2"/>
        <v>70000000</v>
      </c>
      <c r="AA20" s="409">
        <f>SUM(Z20:Z22)</f>
        <v>70000000</v>
      </c>
      <c r="AB20" s="408"/>
      <c r="AC20" s="43">
        <f t="shared" si="3"/>
        <v>0</v>
      </c>
      <c r="AD20" s="409">
        <f>SUM(AC20:AC22)</f>
        <v>0</v>
      </c>
      <c r="AE20" s="493"/>
    </row>
    <row r="21" spans="2:31" ht="43.5" customHeight="1" x14ac:dyDescent="0.25">
      <c r="B21" s="484"/>
      <c r="C21" s="457"/>
      <c r="D21" s="362"/>
      <c r="E21" s="385"/>
      <c r="F21" s="275" t="s">
        <v>644</v>
      </c>
      <c r="G21" s="361" t="s">
        <v>637</v>
      </c>
      <c r="H21" s="458" t="s">
        <v>645</v>
      </c>
      <c r="I21" s="219">
        <v>24</v>
      </c>
      <c r="J21" s="219">
        <v>3</v>
      </c>
      <c r="K21" s="219">
        <v>22</v>
      </c>
      <c r="L21" s="219">
        <v>16</v>
      </c>
      <c r="M21" s="219">
        <v>23</v>
      </c>
      <c r="N21" s="219">
        <v>101</v>
      </c>
      <c r="O21" s="219">
        <v>4</v>
      </c>
      <c r="P21" s="288">
        <v>80000000</v>
      </c>
      <c r="Q21" s="410"/>
      <c r="R21" s="410"/>
      <c r="S21" s="409"/>
      <c r="T21" s="190">
        <f t="shared" si="0"/>
        <v>0</v>
      </c>
      <c r="U21" s="410"/>
      <c r="V21" s="409"/>
      <c r="W21" s="190">
        <f t="shared" si="1"/>
        <v>80000000</v>
      </c>
      <c r="X21" s="410"/>
      <c r="Y21" s="409"/>
      <c r="Z21" s="190">
        <f t="shared" si="2"/>
        <v>0</v>
      </c>
      <c r="AA21" s="410"/>
      <c r="AB21" s="409"/>
      <c r="AC21" s="190">
        <f t="shared" si="3"/>
        <v>0</v>
      </c>
      <c r="AD21" s="410"/>
      <c r="AE21" s="530"/>
    </row>
    <row r="22" spans="2:31" ht="46.5" customHeight="1" x14ac:dyDescent="0.25">
      <c r="B22" s="484"/>
      <c r="C22" s="447"/>
      <c r="D22" s="363"/>
      <c r="E22" s="459"/>
      <c r="F22" s="275" t="s">
        <v>646</v>
      </c>
      <c r="G22" s="363"/>
      <c r="H22" s="459"/>
      <c r="I22" s="219">
        <v>24</v>
      </c>
      <c r="J22" s="219">
        <v>3</v>
      </c>
      <c r="K22" s="219">
        <v>22</v>
      </c>
      <c r="L22" s="219">
        <v>16</v>
      </c>
      <c r="M22" s="219">
        <v>23</v>
      </c>
      <c r="N22" s="219">
        <v>101</v>
      </c>
      <c r="O22" s="219">
        <v>4</v>
      </c>
      <c r="P22" s="288">
        <v>20000000</v>
      </c>
      <c r="Q22" s="411"/>
      <c r="R22" s="411"/>
      <c r="S22" s="409"/>
      <c r="T22" s="190">
        <f t="shared" si="0"/>
        <v>0</v>
      </c>
      <c r="U22" s="411"/>
      <c r="V22" s="409"/>
      <c r="W22" s="190">
        <f t="shared" si="1"/>
        <v>20000000</v>
      </c>
      <c r="X22" s="411"/>
      <c r="Y22" s="409"/>
      <c r="Z22" s="190">
        <f t="shared" si="2"/>
        <v>0</v>
      </c>
      <c r="AA22" s="411"/>
      <c r="AB22" s="409"/>
      <c r="AC22" s="190">
        <f t="shared" si="3"/>
        <v>0</v>
      </c>
      <c r="AD22" s="411"/>
      <c r="AE22" s="530"/>
    </row>
    <row r="23" spans="2:31" ht="118.5" customHeight="1" thickBot="1" x14ac:dyDescent="0.3">
      <c r="B23" s="524"/>
      <c r="C23" s="231" t="s">
        <v>647</v>
      </c>
      <c r="D23" s="266">
        <v>2012170010147</v>
      </c>
      <c r="E23" s="266" t="s">
        <v>648</v>
      </c>
      <c r="F23" s="266" t="s">
        <v>649</v>
      </c>
      <c r="G23" s="265" t="s">
        <v>650</v>
      </c>
      <c r="H23" s="266" t="s">
        <v>651</v>
      </c>
      <c r="I23" s="265">
        <v>24</v>
      </c>
      <c r="J23" s="265">
        <v>3</v>
      </c>
      <c r="K23" s="265">
        <v>11</v>
      </c>
      <c r="L23" s="265">
        <v>16</v>
      </c>
      <c r="M23" s="265">
        <v>24</v>
      </c>
      <c r="N23" s="265">
        <v>101</v>
      </c>
      <c r="O23" s="265">
        <v>4</v>
      </c>
      <c r="P23" s="108">
        <v>80000000</v>
      </c>
      <c r="Q23" s="239">
        <f>P23</f>
        <v>80000000</v>
      </c>
      <c r="R23" s="239">
        <f>T23+W23+Z23+AC23</f>
        <v>80000000</v>
      </c>
      <c r="S23" s="418"/>
      <c r="T23" s="44">
        <f t="shared" si="0"/>
        <v>0</v>
      </c>
      <c r="U23" s="239">
        <f>T23</f>
        <v>0</v>
      </c>
      <c r="V23" s="418"/>
      <c r="W23" s="44">
        <f t="shared" si="1"/>
        <v>0</v>
      </c>
      <c r="X23" s="239">
        <f>W23</f>
        <v>0</v>
      </c>
      <c r="Y23" s="418"/>
      <c r="Z23" s="44">
        <f t="shared" si="2"/>
        <v>80000000</v>
      </c>
      <c r="AA23" s="239">
        <f>Z23</f>
        <v>80000000</v>
      </c>
      <c r="AB23" s="418"/>
      <c r="AC23" s="44">
        <f t="shared" si="3"/>
        <v>0</v>
      </c>
      <c r="AD23" s="239">
        <f>AC23</f>
        <v>0</v>
      </c>
      <c r="AE23" s="494"/>
    </row>
    <row r="24" spans="2:31" ht="76.5" customHeight="1" x14ac:dyDescent="0.25">
      <c r="B24" s="482" t="s">
        <v>652</v>
      </c>
      <c r="C24" s="449" t="s">
        <v>653</v>
      </c>
      <c r="D24" s="395">
        <v>2012170010103</v>
      </c>
      <c r="E24" s="402" t="s">
        <v>411</v>
      </c>
      <c r="F24" s="226" t="s">
        <v>654</v>
      </c>
      <c r="G24" s="401" t="s">
        <v>655</v>
      </c>
      <c r="H24" s="499" t="s">
        <v>656</v>
      </c>
      <c r="I24" s="201">
        <v>24</v>
      </c>
      <c r="J24" s="201">
        <v>3</v>
      </c>
      <c r="K24" s="201">
        <v>11</v>
      </c>
      <c r="L24" s="201">
        <v>16</v>
      </c>
      <c r="M24" s="201">
        <v>31</v>
      </c>
      <c r="N24" s="201">
        <v>103</v>
      </c>
      <c r="O24" s="201">
        <v>4</v>
      </c>
      <c r="P24" s="107">
        <v>115000000</v>
      </c>
      <c r="Q24" s="464">
        <f>SUM(P24:P26)</f>
        <v>150000000</v>
      </c>
      <c r="R24" s="464">
        <f>SUM(T24:T26)+SUM(W24:W26)+SUM(Z24:Z26)+SUM(AC24:AC26)</f>
        <v>150000000</v>
      </c>
      <c r="S24" s="464">
        <f>V24+Y24+AB24+AE24</f>
        <v>150000000</v>
      </c>
      <c r="T24" s="35">
        <f t="shared" si="0"/>
        <v>0</v>
      </c>
      <c r="U24" s="464">
        <f>SUM(T24:T26)</f>
        <v>0</v>
      </c>
      <c r="V24" s="464">
        <f>SUM(T24:T26)</f>
        <v>0</v>
      </c>
      <c r="W24" s="35">
        <f t="shared" si="1"/>
        <v>0</v>
      </c>
      <c r="X24" s="464">
        <f>SUM(W24:W26)</f>
        <v>0</v>
      </c>
      <c r="Y24" s="464">
        <f>SUM(W24:W26)</f>
        <v>0</v>
      </c>
      <c r="Z24" s="35">
        <f t="shared" si="2"/>
        <v>115000000</v>
      </c>
      <c r="AA24" s="464">
        <f>SUM(Z24:Z26)</f>
        <v>150000000</v>
      </c>
      <c r="AB24" s="464">
        <f>SUM(Z24:Z26)</f>
        <v>150000000</v>
      </c>
      <c r="AC24" s="35">
        <f t="shared" si="3"/>
        <v>0</v>
      </c>
      <c r="AD24" s="464">
        <f>SUM(AC24:AC26)</f>
        <v>0</v>
      </c>
      <c r="AE24" s="496">
        <f>SUM(AC24:AC26)</f>
        <v>0</v>
      </c>
    </row>
    <row r="25" spans="2:31" ht="66.75" customHeight="1" x14ac:dyDescent="0.25">
      <c r="B25" s="483"/>
      <c r="C25" s="427"/>
      <c r="D25" s="380"/>
      <c r="E25" s="381"/>
      <c r="F25" s="205" t="s">
        <v>657</v>
      </c>
      <c r="G25" s="362"/>
      <c r="H25" s="385"/>
      <c r="I25" s="202">
        <v>24</v>
      </c>
      <c r="J25" s="202">
        <v>3</v>
      </c>
      <c r="K25" s="202">
        <v>11</v>
      </c>
      <c r="L25" s="202">
        <v>16</v>
      </c>
      <c r="M25" s="202">
        <v>31</v>
      </c>
      <c r="N25" s="202">
        <v>103</v>
      </c>
      <c r="O25" s="202">
        <v>4</v>
      </c>
      <c r="P25" s="252">
        <v>30000000</v>
      </c>
      <c r="Q25" s="410"/>
      <c r="R25" s="410"/>
      <c r="S25" s="410"/>
      <c r="T25" s="43">
        <f t="shared" si="0"/>
        <v>0</v>
      </c>
      <c r="U25" s="410"/>
      <c r="V25" s="410"/>
      <c r="W25" s="43">
        <f t="shared" si="1"/>
        <v>0</v>
      </c>
      <c r="X25" s="410"/>
      <c r="Y25" s="410"/>
      <c r="Z25" s="43">
        <f t="shared" si="2"/>
        <v>30000000</v>
      </c>
      <c r="AA25" s="410"/>
      <c r="AB25" s="410"/>
      <c r="AC25" s="43">
        <f t="shared" si="3"/>
        <v>0</v>
      </c>
      <c r="AD25" s="410"/>
      <c r="AE25" s="497"/>
    </row>
    <row r="26" spans="2:31" ht="58.5" customHeight="1" thickBot="1" x14ac:dyDescent="0.3">
      <c r="B26" s="524"/>
      <c r="C26" s="428"/>
      <c r="D26" s="475"/>
      <c r="E26" s="476"/>
      <c r="F26" s="266" t="s">
        <v>658</v>
      </c>
      <c r="G26" s="378"/>
      <c r="H26" s="386"/>
      <c r="I26" s="265">
        <v>24</v>
      </c>
      <c r="J26" s="265">
        <v>3</v>
      </c>
      <c r="K26" s="265">
        <v>11</v>
      </c>
      <c r="L26" s="265">
        <v>16</v>
      </c>
      <c r="M26" s="265">
        <v>31</v>
      </c>
      <c r="N26" s="265">
        <v>103</v>
      </c>
      <c r="O26" s="265">
        <v>5</v>
      </c>
      <c r="P26" s="108">
        <v>5000000</v>
      </c>
      <c r="Q26" s="419"/>
      <c r="R26" s="419"/>
      <c r="S26" s="419"/>
      <c r="T26" s="44">
        <f t="shared" si="0"/>
        <v>0</v>
      </c>
      <c r="U26" s="419"/>
      <c r="V26" s="419"/>
      <c r="W26" s="44">
        <f t="shared" si="1"/>
        <v>0</v>
      </c>
      <c r="X26" s="419"/>
      <c r="Y26" s="419"/>
      <c r="Z26" s="44">
        <f t="shared" si="2"/>
        <v>5000000</v>
      </c>
      <c r="AA26" s="419"/>
      <c r="AB26" s="419"/>
      <c r="AC26" s="44">
        <f t="shared" si="3"/>
        <v>0</v>
      </c>
      <c r="AD26" s="419"/>
      <c r="AE26" s="498"/>
    </row>
    <row r="27" spans="2:31" ht="60" customHeight="1" x14ac:dyDescent="0.25">
      <c r="B27" s="424" t="s">
        <v>659</v>
      </c>
      <c r="C27" s="449" t="s">
        <v>660</v>
      </c>
      <c r="D27" s="395">
        <v>2012170010097</v>
      </c>
      <c r="E27" s="402" t="s">
        <v>661</v>
      </c>
      <c r="F27" s="226" t="s">
        <v>662</v>
      </c>
      <c r="G27" s="395" t="s">
        <v>663</v>
      </c>
      <c r="H27" s="402" t="s">
        <v>664</v>
      </c>
      <c r="I27" s="201">
        <v>24</v>
      </c>
      <c r="J27" s="201">
        <v>3</v>
      </c>
      <c r="K27" s="201">
        <v>22</v>
      </c>
      <c r="L27" s="201">
        <v>16</v>
      </c>
      <c r="M27" s="201">
        <v>41</v>
      </c>
      <c r="N27" s="201">
        <v>97</v>
      </c>
      <c r="O27" s="201">
        <v>4</v>
      </c>
      <c r="P27" s="107">
        <v>610000000</v>
      </c>
      <c r="Q27" s="464">
        <f>SUM(P27:P47)</f>
        <v>2559000000</v>
      </c>
      <c r="R27" s="464">
        <f>SUM(T27:T47)+SUM(W27:W47)+SUM(Z27:Z47)+SUM(AC27:AC47)</f>
        <v>2559000000</v>
      </c>
      <c r="S27" s="464">
        <f>V27+Y27+AB27+AE27</f>
        <v>2779000000</v>
      </c>
      <c r="T27" s="35">
        <f t="shared" si="0"/>
        <v>0</v>
      </c>
      <c r="U27" s="464">
        <f>SUM(T27:T47)</f>
        <v>0</v>
      </c>
      <c r="V27" s="464">
        <f>SUM(T27:T53)</f>
        <v>0</v>
      </c>
      <c r="W27" s="35">
        <f t="shared" si="1"/>
        <v>610000000</v>
      </c>
      <c r="X27" s="464">
        <f>SUM(W27:W47)</f>
        <v>2029000000</v>
      </c>
      <c r="Y27" s="464">
        <f>SUM(W27:W53)</f>
        <v>2049000000</v>
      </c>
      <c r="Z27" s="35">
        <f t="shared" si="2"/>
        <v>0</v>
      </c>
      <c r="AA27" s="464">
        <f>SUM(Z27:Z47)</f>
        <v>530000000</v>
      </c>
      <c r="AB27" s="464">
        <f>SUM(Z27:Z53)</f>
        <v>730000000</v>
      </c>
      <c r="AC27" s="35">
        <f t="shared" si="3"/>
        <v>0</v>
      </c>
      <c r="AD27" s="464">
        <f>SUM(AC27:AC47)</f>
        <v>0</v>
      </c>
      <c r="AE27" s="496">
        <f>SUM(AC27:AC53)</f>
        <v>0</v>
      </c>
    </row>
    <row r="28" spans="2:31" ht="49.5" customHeight="1" x14ac:dyDescent="0.25">
      <c r="B28" s="425"/>
      <c r="C28" s="427"/>
      <c r="D28" s="380"/>
      <c r="E28" s="381"/>
      <c r="F28" s="205" t="s">
        <v>665</v>
      </c>
      <c r="G28" s="380"/>
      <c r="H28" s="381"/>
      <c r="I28" s="202">
        <v>24</v>
      </c>
      <c r="J28" s="202">
        <v>3</v>
      </c>
      <c r="K28" s="202">
        <v>22</v>
      </c>
      <c r="L28" s="202">
        <v>16</v>
      </c>
      <c r="M28" s="202">
        <v>41</v>
      </c>
      <c r="N28" s="202">
        <v>97</v>
      </c>
      <c r="O28" s="202">
        <v>4</v>
      </c>
      <c r="P28" s="252">
        <v>460000000</v>
      </c>
      <c r="Q28" s="410"/>
      <c r="R28" s="410"/>
      <c r="S28" s="410"/>
      <c r="T28" s="43">
        <f t="shared" si="0"/>
        <v>0</v>
      </c>
      <c r="U28" s="410"/>
      <c r="V28" s="410"/>
      <c r="W28" s="43">
        <f t="shared" si="1"/>
        <v>460000000</v>
      </c>
      <c r="X28" s="410"/>
      <c r="Y28" s="410"/>
      <c r="Z28" s="43">
        <f t="shared" si="2"/>
        <v>0</v>
      </c>
      <c r="AA28" s="410"/>
      <c r="AB28" s="410"/>
      <c r="AC28" s="43">
        <f t="shared" si="3"/>
        <v>0</v>
      </c>
      <c r="AD28" s="410"/>
      <c r="AE28" s="497"/>
    </row>
    <row r="29" spans="2:31" ht="41.25" customHeight="1" x14ac:dyDescent="0.25">
      <c r="B29" s="425"/>
      <c r="C29" s="427"/>
      <c r="D29" s="380"/>
      <c r="E29" s="381"/>
      <c r="F29" s="205" t="s">
        <v>666</v>
      </c>
      <c r="G29" s="380"/>
      <c r="H29" s="381"/>
      <c r="I29" s="202">
        <v>24</v>
      </c>
      <c r="J29" s="202">
        <v>3</v>
      </c>
      <c r="K29" s="202">
        <v>22</v>
      </c>
      <c r="L29" s="202">
        <v>16</v>
      </c>
      <c r="M29" s="202">
        <v>41</v>
      </c>
      <c r="N29" s="202">
        <v>97</v>
      </c>
      <c r="O29" s="202">
        <v>4</v>
      </c>
      <c r="P29" s="252">
        <v>85000000</v>
      </c>
      <c r="Q29" s="410"/>
      <c r="R29" s="410"/>
      <c r="S29" s="410"/>
      <c r="T29" s="43">
        <f t="shared" si="0"/>
        <v>0</v>
      </c>
      <c r="U29" s="410"/>
      <c r="V29" s="410"/>
      <c r="W29" s="43">
        <f t="shared" si="1"/>
        <v>85000000</v>
      </c>
      <c r="X29" s="410"/>
      <c r="Y29" s="410"/>
      <c r="Z29" s="43">
        <f t="shared" si="2"/>
        <v>0</v>
      </c>
      <c r="AA29" s="410"/>
      <c r="AB29" s="410"/>
      <c r="AC29" s="43">
        <f t="shared" si="3"/>
        <v>0</v>
      </c>
      <c r="AD29" s="410"/>
      <c r="AE29" s="497"/>
    </row>
    <row r="30" spans="2:31" ht="39" customHeight="1" x14ac:dyDescent="0.25">
      <c r="B30" s="425"/>
      <c r="C30" s="427"/>
      <c r="D30" s="380"/>
      <c r="E30" s="381"/>
      <c r="F30" s="205" t="s">
        <v>667</v>
      </c>
      <c r="G30" s="380"/>
      <c r="H30" s="381"/>
      <c r="I30" s="202">
        <v>24</v>
      </c>
      <c r="J30" s="202">
        <v>3</v>
      </c>
      <c r="K30" s="202">
        <v>22</v>
      </c>
      <c r="L30" s="202">
        <v>16</v>
      </c>
      <c r="M30" s="202">
        <v>41</v>
      </c>
      <c r="N30" s="202">
        <v>97</v>
      </c>
      <c r="O30" s="202">
        <v>4</v>
      </c>
      <c r="P30" s="252">
        <v>20000000</v>
      </c>
      <c r="Q30" s="410"/>
      <c r="R30" s="410"/>
      <c r="S30" s="410"/>
      <c r="T30" s="43">
        <f t="shared" si="0"/>
        <v>0</v>
      </c>
      <c r="U30" s="410"/>
      <c r="V30" s="410"/>
      <c r="W30" s="43">
        <f t="shared" si="1"/>
        <v>20000000</v>
      </c>
      <c r="X30" s="410"/>
      <c r="Y30" s="410"/>
      <c r="Z30" s="43">
        <f t="shared" si="2"/>
        <v>0</v>
      </c>
      <c r="AA30" s="410"/>
      <c r="AB30" s="410"/>
      <c r="AC30" s="43">
        <f t="shared" si="3"/>
        <v>0</v>
      </c>
      <c r="AD30" s="410"/>
      <c r="AE30" s="497"/>
    </row>
    <row r="31" spans="2:31" ht="110.25" customHeight="1" x14ac:dyDescent="0.25">
      <c r="B31" s="425"/>
      <c r="C31" s="427"/>
      <c r="D31" s="380"/>
      <c r="E31" s="381"/>
      <c r="F31" s="205" t="s">
        <v>668</v>
      </c>
      <c r="G31" s="380"/>
      <c r="H31" s="381"/>
      <c r="I31" s="202">
        <v>24</v>
      </c>
      <c r="J31" s="202">
        <v>3</v>
      </c>
      <c r="K31" s="202">
        <v>22</v>
      </c>
      <c r="L31" s="202">
        <v>16</v>
      </c>
      <c r="M31" s="202">
        <v>41</v>
      </c>
      <c r="N31" s="202">
        <v>97</v>
      </c>
      <c r="O31" s="202">
        <v>4</v>
      </c>
      <c r="P31" s="252">
        <v>90000000</v>
      </c>
      <c r="Q31" s="410"/>
      <c r="R31" s="410"/>
      <c r="S31" s="410"/>
      <c r="T31" s="43">
        <f t="shared" si="0"/>
        <v>0</v>
      </c>
      <c r="U31" s="410"/>
      <c r="V31" s="410"/>
      <c r="W31" s="43">
        <f t="shared" si="1"/>
        <v>90000000</v>
      </c>
      <c r="X31" s="410"/>
      <c r="Y31" s="410"/>
      <c r="Z31" s="43">
        <f t="shared" si="2"/>
        <v>0</v>
      </c>
      <c r="AA31" s="410"/>
      <c r="AB31" s="410"/>
      <c r="AC31" s="43">
        <f t="shared" si="3"/>
        <v>0</v>
      </c>
      <c r="AD31" s="410"/>
      <c r="AE31" s="497"/>
    </row>
    <row r="32" spans="2:31" ht="54" customHeight="1" x14ac:dyDescent="0.25">
      <c r="B32" s="425"/>
      <c r="C32" s="427"/>
      <c r="D32" s="380"/>
      <c r="E32" s="381"/>
      <c r="F32" s="205" t="s">
        <v>669</v>
      </c>
      <c r="G32" s="202" t="s">
        <v>670</v>
      </c>
      <c r="H32" s="205" t="s">
        <v>671</v>
      </c>
      <c r="I32" s="202">
        <v>24</v>
      </c>
      <c r="J32" s="202">
        <v>3</v>
      </c>
      <c r="K32" s="202">
        <v>11</v>
      </c>
      <c r="L32" s="202">
        <v>16</v>
      </c>
      <c r="M32" s="202">
        <v>41</v>
      </c>
      <c r="N32" s="202">
        <v>97</v>
      </c>
      <c r="O32" s="202">
        <v>4</v>
      </c>
      <c r="P32" s="252">
        <v>155000000</v>
      </c>
      <c r="Q32" s="410"/>
      <c r="R32" s="410"/>
      <c r="S32" s="410"/>
      <c r="T32" s="43">
        <f t="shared" si="0"/>
        <v>0</v>
      </c>
      <c r="U32" s="410"/>
      <c r="V32" s="410"/>
      <c r="W32" s="43">
        <f t="shared" si="1"/>
        <v>0</v>
      </c>
      <c r="X32" s="410"/>
      <c r="Y32" s="410"/>
      <c r="Z32" s="43">
        <f t="shared" si="2"/>
        <v>155000000</v>
      </c>
      <c r="AA32" s="410"/>
      <c r="AB32" s="410"/>
      <c r="AC32" s="43">
        <f t="shared" si="3"/>
        <v>0</v>
      </c>
      <c r="AD32" s="410"/>
      <c r="AE32" s="497"/>
    </row>
    <row r="33" spans="2:31" ht="89.25" customHeight="1" x14ac:dyDescent="0.25">
      <c r="B33" s="425"/>
      <c r="C33" s="427"/>
      <c r="D33" s="380"/>
      <c r="E33" s="381"/>
      <c r="F33" s="205" t="s">
        <v>672</v>
      </c>
      <c r="G33" s="202" t="s">
        <v>673</v>
      </c>
      <c r="H33" s="205" t="s">
        <v>674</v>
      </c>
      <c r="I33" s="202">
        <v>24</v>
      </c>
      <c r="J33" s="202">
        <v>3</v>
      </c>
      <c r="K33" s="202">
        <v>22</v>
      </c>
      <c r="L33" s="202">
        <v>16</v>
      </c>
      <c r="M33" s="202">
        <v>41</v>
      </c>
      <c r="N33" s="202">
        <v>97</v>
      </c>
      <c r="O33" s="202">
        <v>5</v>
      </c>
      <c r="P33" s="252">
        <v>17000000</v>
      </c>
      <c r="Q33" s="410"/>
      <c r="R33" s="410"/>
      <c r="S33" s="410"/>
      <c r="T33" s="43">
        <f t="shared" si="0"/>
        <v>0</v>
      </c>
      <c r="U33" s="410"/>
      <c r="V33" s="410"/>
      <c r="W33" s="43">
        <f t="shared" si="1"/>
        <v>17000000</v>
      </c>
      <c r="X33" s="410"/>
      <c r="Y33" s="410"/>
      <c r="Z33" s="43">
        <f t="shared" si="2"/>
        <v>0</v>
      </c>
      <c r="AA33" s="410"/>
      <c r="AB33" s="410"/>
      <c r="AC33" s="43">
        <f t="shared" si="3"/>
        <v>0</v>
      </c>
      <c r="AD33" s="410"/>
      <c r="AE33" s="497"/>
    </row>
    <row r="34" spans="2:31" ht="36.75" customHeight="1" x14ac:dyDescent="0.25">
      <c r="B34" s="425"/>
      <c r="C34" s="427"/>
      <c r="D34" s="380"/>
      <c r="E34" s="381"/>
      <c r="F34" s="205" t="s">
        <v>675</v>
      </c>
      <c r="G34" s="380" t="s">
        <v>676</v>
      </c>
      <c r="H34" s="381" t="s">
        <v>677</v>
      </c>
      <c r="I34" s="202">
        <v>24</v>
      </c>
      <c r="J34" s="202">
        <v>3</v>
      </c>
      <c r="K34" s="202">
        <v>11</v>
      </c>
      <c r="L34" s="202">
        <v>16</v>
      </c>
      <c r="M34" s="202">
        <v>41</v>
      </c>
      <c r="N34" s="202">
        <v>97</v>
      </c>
      <c r="O34" s="202">
        <v>4</v>
      </c>
      <c r="P34" s="252">
        <v>50000000</v>
      </c>
      <c r="Q34" s="410"/>
      <c r="R34" s="410"/>
      <c r="S34" s="410"/>
      <c r="T34" s="43">
        <f t="shared" si="0"/>
        <v>0</v>
      </c>
      <c r="U34" s="410"/>
      <c r="V34" s="410"/>
      <c r="W34" s="43">
        <f t="shared" si="1"/>
        <v>0</v>
      </c>
      <c r="X34" s="410"/>
      <c r="Y34" s="410"/>
      <c r="Z34" s="43">
        <f t="shared" si="2"/>
        <v>50000000</v>
      </c>
      <c r="AA34" s="410"/>
      <c r="AB34" s="410"/>
      <c r="AC34" s="43">
        <f t="shared" si="3"/>
        <v>0</v>
      </c>
      <c r="AD34" s="410"/>
      <c r="AE34" s="497"/>
    </row>
    <row r="35" spans="2:31" ht="38.25" customHeight="1" x14ac:dyDescent="0.25">
      <c r="B35" s="425"/>
      <c r="C35" s="427"/>
      <c r="D35" s="380"/>
      <c r="E35" s="381"/>
      <c r="F35" s="205" t="s">
        <v>678</v>
      </c>
      <c r="G35" s="380"/>
      <c r="H35" s="381"/>
      <c r="I35" s="202">
        <v>24</v>
      </c>
      <c r="J35" s="202">
        <v>3</v>
      </c>
      <c r="K35" s="202">
        <v>11</v>
      </c>
      <c r="L35" s="202">
        <v>16</v>
      </c>
      <c r="M35" s="202">
        <v>41</v>
      </c>
      <c r="N35" s="202">
        <v>97</v>
      </c>
      <c r="O35" s="202">
        <v>4</v>
      </c>
      <c r="P35" s="252">
        <v>50000000</v>
      </c>
      <c r="Q35" s="410"/>
      <c r="R35" s="410"/>
      <c r="S35" s="410"/>
      <c r="T35" s="43">
        <f t="shared" si="0"/>
        <v>0</v>
      </c>
      <c r="U35" s="410"/>
      <c r="V35" s="410"/>
      <c r="W35" s="43">
        <f t="shared" si="1"/>
        <v>0</v>
      </c>
      <c r="X35" s="410"/>
      <c r="Y35" s="410"/>
      <c r="Z35" s="43">
        <f t="shared" si="2"/>
        <v>50000000</v>
      </c>
      <c r="AA35" s="410"/>
      <c r="AB35" s="410"/>
      <c r="AC35" s="43">
        <f t="shared" si="3"/>
        <v>0</v>
      </c>
      <c r="AD35" s="410"/>
      <c r="AE35" s="497"/>
    </row>
    <row r="36" spans="2:31" ht="42.75" customHeight="1" x14ac:dyDescent="0.25">
      <c r="B36" s="425"/>
      <c r="C36" s="427"/>
      <c r="D36" s="380"/>
      <c r="E36" s="381"/>
      <c r="F36" s="205" t="s">
        <v>679</v>
      </c>
      <c r="G36" s="380"/>
      <c r="H36" s="381"/>
      <c r="I36" s="202">
        <v>24</v>
      </c>
      <c r="J36" s="202">
        <v>3</v>
      </c>
      <c r="K36" s="202">
        <v>22</v>
      </c>
      <c r="L36" s="202">
        <v>16</v>
      </c>
      <c r="M36" s="202">
        <v>41</v>
      </c>
      <c r="N36" s="202">
        <v>97</v>
      </c>
      <c r="O36" s="202">
        <v>4</v>
      </c>
      <c r="P36" s="252">
        <v>30000000</v>
      </c>
      <c r="Q36" s="410"/>
      <c r="R36" s="410"/>
      <c r="S36" s="410"/>
      <c r="T36" s="43">
        <f t="shared" si="0"/>
        <v>0</v>
      </c>
      <c r="U36" s="410"/>
      <c r="V36" s="410"/>
      <c r="W36" s="43">
        <f t="shared" si="1"/>
        <v>30000000</v>
      </c>
      <c r="X36" s="410"/>
      <c r="Y36" s="410"/>
      <c r="Z36" s="43">
        <f t="shared" si="2"/>
        <v>0</v>
      </c>
      <c r="AA36" s="410"/>
      <c r="AB36" s="410"/>
      <c r="AC36" s="43">
        <f t="shared" si="3"/>
        <v>0</v>
      </c>
      <c r="AD36" s="410"/>
      <c r="AE36" s="497"/>
    </row>
    <row r="37" spans="2:31" ht="44.25" customHeight="1" x14ac:dyDescent="0.25">
      <c r="B37" s="425"/>
      <c r="C37" s="427"/>
      <c r="D37" s="380"/>
      <c r="E37" s="381"/>
      <c r="F37" s="205" t="s">
        <v>680</v>
      </c>
      <c r="G37" s="380"/>
      <c r="H37" s="381"/>
      <c r="I37" s="202">
        <v>24</v>
      </c>
      <c r="J37" s="202">
        <v>3</v>
      </c>
      <c r="K37" s="202">
        <v>22</v>
      </c>
      <c r="L37" s="202">
        <v>16</v>
      </c>
      <c r="M37" s="202">
        <v>41</v>
      </c>
      <c r="N37" s="202">
        <v>97</v>
      </c>
      <c r="O37" s="202">
        <v>4</v>
      </c>
      <c r="P37" s="252">
        <v>50000000</v>
      </c>
      <c r="Q37" s="410"/>
      <c r="R37" s="410"/>
      <c r="S37" s="410"/>
      <c r="T37" s="43">
        <f t="shared" si="0"/>
        <v>0</v>
      </c>
      <c r="U37" s="410"/>
      <c r="V37" s="410"/>
      <c r="W37" s="43">
        <f t="shared" si="1"/>
        <v>50000000</v>
      </c>
      <c r="X37" s="410"/>
      <c r="Y37" s="410"/>
      <c r="Z37" s="43">
        <f t="shared" si="2"/>
        <v>0</v>
      </c>
      <c r="AA37" s="410"/>
      <c r="AB37" s="410"/>
      <c r="AC37" s="43">
        <f t="shared" si="3"/>
        <v>0</v>
      </c>
      <c r="AD37" s="410"/>
      <c r="AE37" s="497"/>
    </row>
    <row r="38" spans="2:31" ht="25.5" customHeight="1" x14ac:dyDescent="0.25">
      <c r="B38" s="425"/>
      <c r="C38" s="427"/>
      <c r="D38" s="380"/>
      <c r="E38" s="381"/>
      <c r="F38" s="205" t="s">
        <v>681</v>
      </c>
      <c r="G38" s="380"/>
      <c r="H38" s="381"/>
      <c r="I38" s="202">
        <v>24</v>
      </c>
      <c r="J38" s="202">
        <v>3</v>
      </c>
      <c r="K38" s="202">
        <v>11</v>
      </c>
      <c r="L38" s="202">
        <v>16</v>
      </c>
      <c r="M38" s="202">
        <v>41</v>
      </c>
      <c r="N38" s="202">
        <v>97</v>
      </c>
      <c r="O38" s="202">
        <v>4</v>
      </c>
      <c r="P38" s="252">
        <v>20000000</v>
      </c>
      <c r="Q38" s="410"/>
      <c r="R38" s="410"/>
      <c r="S38" s="410"/>
      <c r="T38" s="43">
        <f t="shared" si="0"/>
        <v>0</v>
      </c>
      <c r="U38" s="410"/>
      <c r="V38" s="410"/>
      <c r="W38" s="43">
        <f t="shared" si="1"/>
        <v>0</v>
      </c>
      <c r="X38" s="410"/>
      <c r="Y38" s="410"/>
      <c r="Z38" s="43">
        <f t="shared" si="2"/>
        <v>20000000</v>
      </c>
      <c r="AA38" s="410"/>
      <c r="AB38" s="410"/>
      <c r="AC38" s="43">
        <f t="shared" si="3"/>
        <v>0</v>
      </c>
      <c r="AD38" s="410"/>
      <c r="AE38" s="497"/>
    </row>
    <row r="39" spans="2:31" ht="25.5" customHeight="1" x14ac:dyDescent="0.25">
      <c r="B39" s="425"/>
      <c r="C39" s="427"/>
      <c r="D39" s="380"/>
      <c r="E39" s="381"/>
      <c r="F39" s="205" t="s">
        <v>682</v>
      </c>
      <c r="G39" s="380"/>
      <c r="H39" s="381"/>
      <c r="I39" s="202">
        <v>24</v>
      </c>
      <c r="J39" s="202">
        <v>3</v>
      </c>
      <c r="K39" s="202">
        <v>22</v>
      </c>
      <c r="L39" s="202">
        <v>16</v>
      </c>
      <c r="M39" s="202">
        <v>41</v>
      </c>
      <c r="N39" s="202">
        <v>97</v>
      </c>
      <c r="O39" s="202">
        <v>4</v>
      </c>
      <c r="P39" s="252">
        <v>110000000</v>
      </c>
      <c r="Q39" s="410"/>
      <c r="R39" s="410"/>
      <c r="S39" s="410"/>
      <c r="T39" s="43">
        <f t="shared" si="0"/>
        <v>0</v>
      </c>
      <c r="U39" s="410"/>
      <c r="V39" s="410"/>
      <c r="W39" s="43">
        <f t="shared" si="1"/>
        <v>110000000</v>
      </c>
      <c r="X39" s="410"/>
      <c r="Y39" s="410"/>
      <c r="Z39" s="43">
        <f t="shared" si="2"/>
        <v>0</v>
      </c>
      <c r="AA39" s="410"/>
      <c r="AB39" s="410"/>
      <c r="AC39" s="43">
        <f t="shared" si="3"/>
        <v>0</v>
      </c>
      <c r="AD39" s="410"/>
      <c r="AE39" s="497"/>
    </row>
    <row r="40" spans="2:31" ht="70.5" customHeight="1" x14ac:dyDescent="0.25">
      <c r="B40" s="425"/>
      <c r="C40" s="427"/>
      <c r="D40" s="380"/>
      <c r="E40" s="381"/>
      <c r="F40" s="205" t="s">
        <v>683</v>
      </c>
      <c r="G40" s="380"/>
      <c r="H40" s="381"/>
      <c r="I40" s="202">
        <v>24</v>
      </c>
      <c r="J40" s="202">
        <v>3</v>
      </c>
      <c r="K40" s="202">
        <v>11</v>
      </c>
      <c r="L40" s="202">
        <v>16</v>
      </c>
      <c r="M40" s="202">
        <v>41</v>
      </c>
      <c r="N40" s="202">
        <v>97</v>
      </c>
      <c r="O40" s="202">
        <v>4</v>
      </c>
      <c r="P40" s="252">
        <v>5000000</v>
      </c>
      <c r="Q40" s="410"/>
      <c r="R40" s="410"/>
      <c r="S40" s="410"/>
      <c r="T40" s="43">
        <f t="shared" si="0"/>
        <v>0</v>
      </c>
      <c r="U40" s="410"/>
      <c r="V40" s="410"/>
      <c r="W40" s="43">
        <f t="shared" si="1"/>
        <v>0</v>
      </c>
      <c r="X40" s="410"/>
      <c r="Y40" s="410"/>
      <c r="Z40" s="43">
        <f t="shared" si="2"/>
        <v>5000000</v>
      </c>
      <c r="AA40" s="410"/>
      <c r="AB40" s="410"/>
      <c r="AC40" s="43">
        <f t="shared" si="3"/>
        <v>0</v>
      </c>
      <c r="AD40" s="410"/>
      <c r="AE40" s="497"/>
    </row>
    <row r="41" spans="2:31" ht="51" customHeight="1" x14ac:dyDescent="0.25">
      <c r="B41" s="425"/>
      <c r="C41" s="427"/>
      <c r="D41" s="380"/>
      <c r="E41" s="381"/>
      <c r="F41" s="205" t="s">
        <v>684</v>
      </c>
      <c r="G41" s="380"/>
      <c r="H41" s="381"/>
      <c r="I41" s="202">
        <v>24</v>
      </c>
      <c r="J41" s="202">
        <v>3</v>
      </c>
      <c r="K41" s="202">
        <v>11</v>
      </c>
      <c r="L41" s="202">
        <v>16</v>
      </c>
      <c r="M41" s="202">
        <v>41</v>
      </c>
      <c r="N41" s="202">
        <v>97</v>
      </c>
      <c r="O41" s="202">
        <v>4</v>
      </c>
      <c r="P41" s="252">
        <v>50000000</v>
      </c>
      <c r="Q41" s="410"/>
      <c r="R41" s="410"/>
      <c r="S41" s="410"/>
      <c r="T41" s="43">
        <f t="shared" si="0"/>
        <v>0</v>
      </c>
      <c r="U41" s="410"/>
      <c r="V41" s="410"/>
      <c r="W41" s="43">
        <f t="shared" si="1"/>
        <v>0</v>
      </c>
      <c r="X41" s="410"/>
      <c r="Y41" s="410"/>
      <c r="Z41" s="43">
        <f t="shared" si="2"/>
        <v>50000000</v>
      </c>
      <c r="AA41" s="410"/>
      <c r="AB41" s="410"/>
      <c r="AC41" s="43">
        <f t="shared" si="3"/>
        <v>0</v>
      </c>
      <c r="AD41" s="410"/>
      <c r="AE41" s="497"/>
    </row>
    <row r="42" spans="2:31" ht="44.25" customHeight="1" x14ac:dyDescent="0.25">
      <c r="B42" s="425"/>
      <c r="C42" s="427"/>
      <c r="D42" s="380"/>
      <c r="E42" s="381"/>
      <c r="F42" s="205" t="s">
        <v>685</v>
      </c>
      <c r="G42" s="380"/>
      <c r="H42" s="381"/>
      <c r="I42" s="202">
        <v>24</v>
      </c>
      <c r="J42" s="202">
        <v>3</v>
      </c>
      <c r="K42" s="202">
        <v>11</v>
      </c>
      <c r="L42" s="202">
        <v>16</v>
      </c>
      <c r="M42" s="202">
        <v>41</v>
      </c>
      <c r="N42" s="202">
        <v>97</v>
      </c>
      <c r="O42" s="202">
        <v>4</v>
      </c>
      <c r="P42" s="252">
        <v>50000000</v>
      </c>
      <c r="Q42" s="410"/>
      <c r="R42" s="410"/>
      <c r="S42" s="410"/>
      <c r="T42" s="43">
        <f t="shared" si="0"/>
        <v>0</v>
      </c>
      <c r="U42" s="410"/>
      <c r="V42" s="410"/>
      <c r="W42" s="43">
        <f t="shared" si="1"/>
        <v>0</v>
      </c>
      <c r="X42" s="410"/>
      <c r="Y42" s="410"/>
      <c r="Z42" s="43">
        <f t="shared" si="2"/>
        <v>50000000</v>
      </c>
      <c r="AA42" s="410"/>
      <c r="AB42" s="410"/>
      <c r="AC42" s="43">
        <f t="shared" si="3"/>
        <v>0</v>
      </c>
      <c r="AD42" s="410"/>
      <c r="AE42" s="497"/>
    </row>
    <row r="43" spans="2:31" ht="70.5" customHeight="1" x14ac:dyDescent="0.25">
      <c r="B43" s="425"/>
      <c r="C43" s="427"/>
      <c r="D43" s="380"/>
      <c r="E43" s="381"/>
      <c r="F43" s="205" t="s">
        <v>686</v>
      </c>
      <c r="G43" s="202" t="s">
        <v>687</v>
      </c>
      <c r="H43" s="205" t="s">
        <v>688</v>
      </c>
      <c r="I43" s="202">
        <v>24</v>
      </c>
      <c r="J43" s="202">
        <v>3</v>
      </c>
      <c r="K43" s="202">
        <v>22</v>
      </c>
      <c r="L43" s="202">
        <v>16</v>
      </c>
      <c r="M43" s="202">
        <v>41</v>
      </c>
      <c r="N43" s="202">
        <v>97</v>
      </c>
      <c r="O43" s="202">
        <v>4</v>
      </c>
      <c r="P43" s="252">
        <v>50000000</v>
      </c>
      <c r="Q43" s="410"/>
      <c r="R43" s="410"/>
      <c r="S43" s="410"/>
      <c r="T43" s="43">
        <f t="shared" si="0"/>
        <v>0</v>
      </c>
      <c r="U43" s="410"/>
      <c r="V43" s="410"/>
      <c r="W43" s="43">
        <f t="shared" si="1"/>
        <v>50000000</v>
      </c>
      <c r="X43" s="410"/>
      <c r="Y43" s="410"/>
      <c r="Z43" s="43">
        <f t="shared" si="2"/>
        <v>0</v>
      </c>
      <c r="AA43" s="410"/>
      <c r="AB43" s="410"/>
      <c r="AC43" s="43">
        <f t="shared" si="3"/>
        <v>0</v>
      </c>
      <c r="AD43" s="410"/>
      <c r="AE43" s="497"/>
    </row>
    <row r="44" spans="2:31" ht="57.75" customHeight="1" x14ac:dyDescent="0.25">
      <c r="B44" s="425"/>
      <c r="C44" s="427"/>
      <c r="D44" s="380"/>
      <c r="E44" s="381"/>
      <c r="F44" s="205" t="s">
        <v>689</v>
      </c>
      <c r="G44" s="202" t="s">
        <v>690</v>
      </c>
      <c r="H44" s="205" t="s">
        <v>691</v>
      </c>
      <c r="I44" s="202">
        <v>24</v>
      </c>
      <c r="J44" s="202">
        <v>3</v>
      </c>
      <c r="K44" s="202">
        <v>22</v>
      </c>
      <c r="L44" s="202">
        <v>16</v>
      </c>
      <c r="M44" s="202">
        <v>41</v>
      </c>
      <c r="N44" s="202">
        <v>97</v>
      </c>
      <c r="O44" s="202">
        <v>5</v>
      </c>
      <c r="P44" s="252">
        <v>285000000</v>
      </c>
      <c r="Q44" s="410"/>
      <c r="R44" s="410"/>
      <c r="S44" s="410"/>
      <c r="T44" s="43">
        <f t="shared" si="0"/>
        <v>0</v>
      </c>
      <c r="U44" s="410"/>
      <c r="V44" s="410"/>
      <c r="W44" s="43">
        <f t="shared" si="1"/>
        <v>285000000</v>
      </c>
      <c r="X44" s="410"/>
      <c r="Y44" s="410"/>
      <c r="Z44" s="43">
        <f t="shared" si="2"/>
        <v>0</v>
      </c>
      <c r="AA44" s="410"/>
      <c r="AB44" s="410"/>
      <c r="AC44" s="43">
        <f t="shared" si="3"/>
        <v>0</v>
      </c>
      <c r="AD44" s="410"/>
      <c r="AE44" s="497"/>
    </row>
    <row r="45" spans="2:31" ht="56.25" customHeight="1" x14ac:dyDescent="0.25">
      <c r="B45" s="425"/>
      <c r="C45" s="427"/>
      <c r="D45" s="380"/>
      <c r="E45" s="381"/>
      <c r="F45" s="205" t="s">
        <v>692</v>
      </c>
      <c r="G45" s="202"/>
      <c r="H45" s="205" t="s">
        <v>691</v>
      </c>
      <c r="I45" s="202">
        <v>24</v>
      </c>
      <c r="J45" s="202">
        <v>3</v>
      </c>
      <c r="K45" s="202">
        <v>11</v>
      </c>
      <c r="L45" s="202">
        <v>16</v>
      </c>
      <c r="M45" s="202">
        <v>41</v>
      </c>
      <c r="N45" s="202">
        <v>97</v>
      </c>
      <c r="O45" s="202">
        <v>5</v>
      </c>
      <c r="P45" s="252">
        <v>150000000</v>
      </c>
      <c r="Q45" s="410"/>
      <c r="R45" s="410"/>
      <c r="S45" s="410"/>
      <c r="T45" s="43">
        <f t="shared" si="0"/>
        <v>0</v>
      </c>
      <c r="U45" s="410"/>
      <c r="V45" s="410"/>
      <c r="W45" s="43">
        <f t="shared" si="1"/>
        <v>0</v>
      </c>
      <c r="X45" s="410"/>
      <c r="Y45" s="410"/>
      <c r="Z45" s="43">
        <f t="shared" si="2"/>
        <v>150000000</v>
      </c>
      <c r="AA45" s="410"/>
      <c r="AB45" s="410"/>
      <c r="AC45" s="43">
        <f t="shared" si="3"/>
        <v>0</v>
      </c>
      <c r="AD45" s="410"/>
      <c r="AE45" s="497"/>
    </row>
    <row r="46" spans="2:31" ht="92.25" customHeight="1" x14ac:dyDescent="0.25">
      <c r="B46" s="425"/>
      <c r="C46" s="427"/>
      <c r="D46" s="380"/>
      <c r="E46" s="381"/>
      <c r="F46" s="205" t="s">
        <v>693</v>
      </c>
      <c r="G46" s="202" t="s">
        <v>673</v>
      </c>
      <c r="H46" s="205" t="s">
        <v>674</v>
      </c>
      <c r="I46" s="202">
        <v>24</v>
      </c>
      <c r="J46" s="202">
        <v>3</v>
      </c>
      <c r="K46" s="202">
        <v>22</v>
      </c>
      <c r="L46" s="202">
        <v>16</v>
      </c>
      <c r="M46" s="202">
        <v>41</v>
      </c>
      <c r="N46" s="202">
        <v>97</v>
      </c>
      <c r="O46" s="202">
        <v>3</v>
      </c>
      <c r="P46" s="252">
        <v>172000000</v>
      </c>
      <c r="Q46" s="410"/>
      <c r="R46" s="410"/>
      <c r="S46" s="410"/>
      <c r="T46" s="43">
        <f t="shared" si="0"/>
        <v>0</v>
      </c>
      <c r="U46" s="410"/>
      <c r="V46" s="410"/>
      <c r="W46" s="43">
        <f t="shared" si="1"/>
        <v>172000000</v>
      </c>
      <c r="X46" s="410"/>
      <c r="Y46" s="410"/>
      <c r="Z46" s="43">
        <f t="shared" si="2"/>
        <v>0</v>
      </c>
      <c r="AA46" s="410"/>
      <c r="AB46" s="410"/>
      <c r="AC46" s="43">
        <f t="shared" si="3"/>
        <v>0</v>
      </c>
      <c r="AD46" s="410"/>
      <c r="AE46" s="497"/>
    </row>
    <row r="47" spans="2:31" ht="85.5" customHeight="1" x14ac:dyDescent="0.25">
      <c r="B47" s="425"/>
      <c r="C47" s="427"/>
      <c r="D47" s="380"/>
      <c r="E47" s="381"/>
      <c r="F47" s="205" t="s">
        <v>694</v>
      </c>
      <c r="G47" s="202" t="s">
        <v>673</v>
      </c>
      <c r="H47" s="205" t="s">
        <v>674</v>
      </c>
      <c r="I47" s="202">
        <v>24</v>
      </c>
      <c r="J47" s="202">
        <v>3</v>
      </c>
      <c r="K47" s="202">
        <v>22</v>
      </c>
      <c r="L47" s="202">
        <v>16</v>
      </c>
      <c r="M47" s="202">
        <v>41</v>
      </c>
      <c r="N47" s="202">
        <v>97</v>
      </c>
      <c r="O47" s="202">
        <v>6</v>
      </c>
      <c r="P47" s="252">
        <v>50000000</v>
      </c>
      <c r="Q47" s="411"/>
      <c r="R47" s="411"/>
      <c r="S47" s="410"/>
      <c r="T47" s="43">
        <f t="shared" si="0"/>
        <v>0</v>
      </c>
      <c r="U47" s="411"/>
      <c r="V47" s="410"/>
      <c r="W47" s="43">
        <f t="shared" si="1"/>
        <v>50000000</v>
      </c>
      <c r="X47" s="411"/>
      <c r="Y47" s="410"/>
      <c r="Z47" s="43">
        <f t="shared" si="2"/>
        <v>0</v>
      </c>
      <c r="AA47" s="411"/>
      <c r="AB47" s="410"/>
      <c r="AC47" s="43">
        <f t="shared" si="3"/>
        <v>0</v>
      </c>
      <c r="AD47" s="411"/>
      <c r="AE47" s="497"/>
    </row>
    <row r="48" spans="2:31" ht="90" customHeight="1" x14ac:dyDescent="0.25">
      <c r="B48" s="425"/>
      <c r="C48" s="479" t="s">
        <v>695</v>
      </c>
      <c r="D48" s="257">
        <v>2012170010100</v>
      </c>
      <c r="E48" s="204" t="s">
        <v>696</v>
      </c>
      <c r="F48" s="204" t="s">
        <v>697</v>
      </c>
      <c r="G48" s="227" t="s">
        <v>698</v>
      </c>
      <c r="H48" s="204" t="s">
        <v>699</v>
      </c>
      <c r="I48" s="227">
        <v>24</v>
      </c>
      <c r="J48" s="227">
        <v>3</v>
      </c>
      <c r="K48" s="227">
        <v>11</v>
      </c>
      <c r="L48" s="227">
        <v>16</v>
      </c>
      <c r="M48" s="227">
        <v>42</v>
      </c>
      <c r="N48" s="227">
        <v>100</v>
      </c>
      <c r="O48" s="227">
        <v>4</v>
      </c>
      <c r="P48" s="252">
        <v>25000000</v>
      </c>
      <c r="Q48" s="238">
        <f>P48</f>
        <v>25000000</v>
      </c>
      <c r="R48" s="409">
        <f>SUM(T48:T53)+SUM(W48:W53)+SUM(Z48:Z53)+SUM(AC48:AC53)</f>
        <v>220000000</v>
      </c>
      <c r="S48" s="410"/>
      <c r="T48" s="43">
        <f t="shared" si="0"/>
        <v>0</v>
      </c>
      <c r="U48" s="409">
        <f>SUM(T48:T53)</f>
        <v>0</v>
      </c>
      <c r="V48" s="410"/>
      <c r="W48" s="43">
        <f t="shared" si="1"/>
        <v>0</v>
      </c>
      <c r="X48" s="409">
        <f>SUM(W48:W53)</f>
        <v>20000000</v>
      </c>
      <c r="Y48" s="410"/>
      <c r="Z48" s="43">
        <f t="shared" si="2"/>
        <v>25000000</v>
      </c>
      <c r="AA48" s="409">
        <f>SUM(Z48:Z53)</f>
        <v>200000000</v>
      </c>
      <c r="AB48" s="410"/>
      <c r="AC48" s="43">
        <f t="shared" si="3"/>
        <v>0</v>
      </c>
      <c r="AD48" s="409">
        <f>SUM(AC48:AC53)</f>
        <v>0</v>
      </c>
      <c r="AE48" s="497"/>
    </row>
    <row r="49" spans="2:31" ht="39.75" customHeight="1" x14ac:dyDescent="0.25">
      <c r="B49" s="425"/>
      <c r="C49" s="479"/>
      <c r="D49" s="477">
        <v>2012170010104</v>
      </c>
      <c r="E49" s="440" t="s">
        <v>700</v>
      </c>
      <c r="F49" s="254" t="s">
        <v>701</v>
      </c>
      <c r="G49" s="477" t="s">
        <v>698</v>
      </c>
      <c r="H49" s="440" t="s">
        <v>699</v>
      </c>
      <c r="I49" s="245">
        <v>24</v>
      </c>
      <c r="J49" s="245">
        <v>3</v>
      </c>
      <c r="K49" s="245">
        <v>11</v>
      </c>
      <c r="L49" s="245">
        <v>16</v>
      </c>
      <c r="M49" s="245">
        <v>42</v>
      </c>
      <c r="N49" s="245">
        <v>104</v>
      </c>
      <c r="O49" s="245">
        <v>4</v>
      </c>
      <c r="P49" s="290">
        <v>10000000</v>
      </c>
      <c r="Q49" s="409">
        <f>SUM(P49:P53)</f>
        <v>195000000</v>
      </c>
      <c r="R49" s="410"/>
      <c r="S49" s="410"/>
      <c r="T49" s="43">
        <f t="shared" si="0"/>
        <v>0</v>
      </c>
      <c r="U49" s="410"/>
      <c r="V49" s="410"/>
      <c r="W49" s="43">
        <f t="shared" si="1"/>
        <v>0</v>
      </c>
      <c r="X49" s="410"/>
      <c r="Y49" s="410"/>
      <c r="Z49" s="43">
        <f t="shared" si="2"/>
        <v>10000000</v>
      </c>
      <c r="AA49" s="410"/>
      <c r="AB49" s="410"/>
      <c r="AC49" s="43">
        <f t="shared" si="3"/>
        <v>0</v>
      </c>
      <c r="AD49" s="410"/>
      <c r="AE49" s="497"/>
    </row>
    <row r="50" spans="2:31" ht="27" customHeight="1" x14ac:dyDescent="0.25">
      <c r="B50" s="425"/>
      <c r="C50" s="479"/>
      <c r="D50" s="451"/>
      <c r="E50" s="441"/>
      <c r="F50" s="254" t="s">
        <v>702</v>
      </c>
      <c r="G50" s="451"/>
      <c r="H50" s="441"/>
      <c r="I50" s="245">
        <v>24</v>
      </c>
      <c r="J50" s="245">
        <v>3</v>
      </c>
      <c r="K50" s="245">
        <v>11</v>
      </c>
      <c r="L50" s="245">
        <v>16</v>
      </c>
      <c r="M50" s="245">
        <v>42</v>
      </c>
      <c r="N50" s="245">
        <v>104</v>
      </c>
      <c r="O50" s="245">
        <v>4</v>
      </c>
      <c r="P50" s="290">
        <v>15000000</v>
      </c>
      <c r="Q50" s="410"/>
      <c r="R50" s="410"/>
      <c r="S50" s="410"/>
      <c r="T50" s="43">
        <f t="shared" si="0"/>
        <v>0</v>
      </c>
      <c r="U50" s="410"/>
      <c r="V50" s="410"/>
      <c r="W50" s="43">
        <f t="shared" si="1"/>
        <v>0</v>
      </c>
      <c r="X50" s="410"/>
      <c r="Y50" s="410"/>
      <c r="Z50" s="43">
        <f t="shared" si="2"/>
        <v>15000000</v>
      </c>
      <c r="AA50" s="410"/>
      <c r="AB50" s="410"/>
      <c r="AC50" s="43">
        <f t="shared" si="3"/>
        <v>0</v>
      </c>
      <c r="AD50" s="410"/>
      <c r="AE50" s="497"/>
    </row>
    <row r="51" spans="2:31" ht="27" customHeight="1" x14ac:dyDescent="0.25">
      <c r="B51" s="425"/>
      <c r="C51" s="479"/>
      <c r="D51" s="451"/>
      <c r="E51" s="441"/>
      <c r="F51" s="254"/>
      <c r="G51" s="451"/>
      <c r="H51" s="441"/>
      <c r="I51" s="245">
        <v>24</v>
      </c>
      <c r="J51" s="245">
        <v>3</v>
      </c>
      <c r="K51" s="245">
        <v>22</v>
      </c>
      <c r="L51" s="245">
        <v>16</v>
      </c>
      <c r="M51" s="245">
        <v>42</v>
      </c>
      <c r="N51" s="245">
        <v>104</v>
      </c>
      <c r="O51" s="245">
        <v>4</v>
      </c>
      <c r="P51" s="290">
        <v>20000000</v>
      </c>
      <c r="Q51" s="410"/>
      <c r="R51" s="410"/>
      <c r="S51" s="410"/>
      <c r="T51" s="43">
        <f t="shared" si="0"/>
        <v>0</v>
      </c>
      <c r="U51" s="410"/>
      <c r="V51" s="410"/>
      <c r="W51" s="43">
        <f t="shared" si="1"/>
        <v>20000000</v>
      </c>
      <c r="X51" s="410"/>
      <c r="Y51" s="410"/>
      <c r="Z51" s="43">
        <f t="shared" si="2"/>
        <v>0</v>
      </c>
      <c r="AA51" s="410"/>
      <c r="AB51" s="410"/>
      <c r="AC51" s="43">
        <f t="shared" si="3"/>
        <v>0</v>
      </c>
      <c r="AD51" s="410"/>
      <c r="AE51" s="497"/>
    </row>
    <row r="52" spans="2:31" ht="36.75" customHeight="1" x14ac:dyDescent="0.25">
      <c r="B52" s="425"/>
      <c r="C52" s="479"/>
      <c r="D52" s="451"/>
      <c r="E52" s="441"/>
      <c r="F52" s="254" t="s">
        <v>703</v>
      </c>
      <c r="G52" s="451"/>
      <c r="H52" s="441"/>
      <c r="I52" s="245">
        <v>24</v>
      </c>
      <c r="J52" s="245">
        <v>3</v>
      </c>
      <c r="K52" s="245">
        <v>11</v>
      </c>
      <c r="L52" s="245">
        <v>16</v>
      </c>
      <c r="M52" s="245">
        <v>42</v>
      </c>
      <c r="N52" s="245">
        <v>104</v>
      </c>
      <c r="O52" s="245">
        <v>4</v>
      </c>
      <c r="P52" s="290">
        <v>70000000</v>
      </c>
      <c r="Q52" s="410"/>
      <c r="R52" s="410"/>
      <c r="S52" s="410"/>
      <c r="T52" s="43">
        <f t="shared" si="0"/>
        <v>0</v>
      </c>
      <c r="U52" s="410"/>
      <c r="V52" s="410"/>
      <c r="W52" s="43">
        <f t="shared" si="1"/>
        <v>0</v>
      </c>
      <c r="X52" s="410"/>
      <c r="Y52" s="410"/>
      <c r="Z52" s="43">
        <f t="shared" si="2"/>
        <v>70000000</v>
      </c>
      <c r="AA52" s="410"/>
      <c r="AB52" s="410"/>
      <c r="AC52" s="43">
        <f t="shared" si="3"/>
        <v>0</v>
      </c>
      <c r="AD52" s="410"/>
      <c r="AE52" s="497"/>
    </row>
    <row r="53" spans="2:31" ht="60.75" customHeight="1" thickBot="1" x14ac:dyDescent="0.3">
      <c r="B53" s="426"/>
      <c r="C53" s="528"/>
      <c r="D53" s="452"/>
      <c r="E53" s="501"/>
      <c r="F53" s="42" t="s">
        <v>704</v>
      </c>
      <c r="G53" s="452"/>
      <c r="H53" s="501"/>
      <c r="I53" s="251">
        <v>24</v>
      </c>
      <c r="J53" s="251">
        <v>3</v>
      </c>
      <c r="K53" s="251">
        <v>11</v>
      </c>
      <c r="L53" s="251">
        <v>16</v>
      </c>
      <c r="M53" s="251">
        <v>42</v>
      </c>
      <c r="N53" s="251">
        <v>104</v>
      </c>
      <c r="O53" s="251">
        <v>4</v>
      </c>
      <c r="P53" s="106">
        <v>80000000</v>
      </c>
      <c r="Q53" s="419"/>
      <c r="R53" s="419"/>
      <c r="S53" s="419"/>
      <c r="T53" s="44">
        <f t="shared" si="0"/>
        <v>0</v>
      </c>
      <c r="U53" s="419"/>
      <c r="V53" s="419"/>
      <c r="W53" s="44">
        <f t="shared" si="1"/>
        <v>0</v>
      </c>
      <c r="X53" s="419"/>
      <c r="Y53" s="419"/>
      <c r="Z53" s="44">
        <f t="shared" si="2"/>
        <v>80000000</v>
      </c>
      <c r="AA53" s="419"/>
      <c r="AB53" s="419"/>
      <c r="AC53" s="44">
        <f t="shared" si="3"/>
        <v>0</v>
      </c>
      <c r="AD53" s="419"/>
      <c r="AE53" s="498"/>
    </row>
    <row r="54" spans="2:31" ht="39.75" customHeight="1" thickBot="1" x14ac:dyDescent="0.3">
      <c r="B54" s="45"/>
      <c r="C54" s="45"/>
      <c r="D54" s="46"/>
      <c r="E54" s="46"/>
      <c r="F54" s="46"/>
      <c r="G54" s="138"/>
      <c r="H54" s="46"/>
      <c r="I54" s="138"/>
      <c r="J54" s="138"/>
      <c r="K54" s="138"/>
      <c r="L54" s="138"/>
      <c r="M54" s="138"/>
      <c r="N54" s="138"/>
      <c r="O54" s="138"/>
      <c r="P54" s="127">
        <f>SUM(P10:P53)</f>
        <v>4300000000</v>
      </c>
      <c r="Q54" s="105">
        <f t="shared" ref="Q54:AE54" si="4">SUM(Q10:Q53)</f>
        <v>4300000000</v>
      </c>
      <c r="R54" s="93">
        <f t="shared" si="4"/>
        <v>4300000000</v>
      </c>
      <c r="S54" s="93">
        <f>SUM(S10:S53)</f>
        <v>4300000000</v>
      </c>
      <c r="T54" s="103">
        <f t="shared" si="4"/>
        <v>0</v>
      </c>
      <c r="U54" s="103">
        <f t="shared" si="4"/>
        <v>0</v>
      </c>
      <c r="V54" s="22">
        <f t="shared" si="4"/>
        <v>0</v>
      </c>
      <c r="W54" s="103">
        <f t="shared" si="4"/>
        <v>2460000000</v>
      </c>
      <c r="X54" s="103">
        <f t="shared" si="4"/>
        <v>2460000000</v>
      </c>
      <c r="Y54" s="23">
        <f t="shared" si="4"/>
        <v>2460000000</v>
      </c>
      <c r="Z54" s="103">
        <f t="shared" si="4"/>
        <v>1840000000</v>
      </c>
      <c r="AA54" s="103">
        <f t="shared" si="4"/>
        <v>1840000000</v>
      </c>
      <c r="AB54" s="23">
        <f t="shared" si="4"/>
        <v>1840000000</v>
      </c>
      <c r="AC54" s="103">
        <f t="shared" si="4"/>
        <v>0</v>
      </c>
      <c r="AD54" s="151">
        <f t="shared" si="4"/>
        <v>0</v>
      </c>
      <c r="AE54" s="24">
        <f t="shared" si="4"/>
        <v>0</v>
      </c>
    </row>
  </sheetData>
  <mergeCells count="110">
    <mergeCell ref="AE24:AE26"/>
    <mergeCell ref="AE27:AE53"/>
    <mergeCell ref="R10:R15"/>
    <mergeCell ref="R16:R17"/>
    <mergeCell ref="R18:R19"/>
    <mergeCell ref="R20:R22"/>
    <mergeCell ref="R24:R26"/>
    <mergeCell ref="R27:R47"/>
    <mergeCell ref="R48:R53"/>
    <mergeCell ref="AE16:AE23"/>
    <mergeCell ref="AB16:AB23"/>
    <mergeCell ref="Y16:Y23"/>
    <mergeCell ref="AA10:AA15"/>
    <mergeCell ref="AA16:AA17"/>
    <mergeCell ref="AA18:AA19"/>
    <mergeCell ref="Y10:Y15"/>
    <mergeCell ref="AB10:AB15"/>
    <mergeCell ref="AA20:AA22"/>
    <mergeCell ref="AE10:AE15"/>
    <mergeCell ref="AD48:AD53"/>
    <mergeCell ref="AD10:AD15"/>
    <mergeCell ref="AD16:AD17"/>
    <mergeCell ref="AD18:AD19"/>
    <mergeCell ref="AD20:AD22"/>
    <mergeCell ref="Q24:Q26"/>
    <mergeCell ref="Q27:Q47"/>
    <mergeCell ref="Q49:Q53"/>
    <mergeCell ref="S10:S15"/>
    <mergeCell ref="S24:S26"/>
    <mergeCell ref="S27:S53"/>
    <mergeCell ref="V10:V15"/>
    <mergeCell ref="V24:V26"/>
    <mergeCell ref="V27:V53"/>
    <mergeCell ref="V16:V23"/>
    <mergeCell ref="S16:S23"/>
    <mergeCell ref="U24:U26"/>
    <mergeCell ref="U27:U47"/>
    <mergeCell ref="U10:U15"/>
    <mergeCell ref="U16:U17"/>
    <mergeCell ref="U18:U19"/>
    <mergeCell ref="U20:U22"/>
    <mergeCell ref="C48:C53"/>
    <mergeCell ref="B27:B53"/>
    <mergeCell ref="D49:D53"/>
    <mergeCell ref="E49:E53"/>
    <mergeCell ref="H49:H53"/>
    <mergeCell ref="G49:G53"/>
    <mergeCell ref="C27:C47"/>
    <mergeCell ref="D27:D47"/>
    <mergeCell ref="E27:E47"/>
    <mergeCell ref="G27:G31"/>
    <mergeCell ref="H27:H31"/>
    <mergeCell ref="G34:G42"/>
    <mergeCell ref="H34:H42"/>
    <mergeCell ref="B24:B26"/>
    <mergeCell ref="C24:C26"/>
    <mergeCell ref="D24:D26"/>
    <mergeCell ref="E24:E26"/>
    <mergeCell ref="H24:H26"/>
    <mergeCell ref="G24:G26"/>
    <mergeCell ref="Q10:Q15"/>
    <mergeCell ref="C16:C17"/>
    <mergeCell ref="D16:D17"/>
    <mergeCell ref="E16:E17"/>
    <mergeCell ref="C20:C22"/>
    <mergeCell ref="D20:D22"/>
    <mergeCell ref="E20:E22"/>
    <mergeCell ref="H21:H22"/>
    <mergeCell ref="G21:G22"/>
    <mergeCell ref="C18:C19"/>
    <mergeCell ref="Q16:Q17"/>
    <mergeCell ref="Q18:Q19"/>
    <mergeCell ref="Q20:Q22"/>
    <mergeCell ref="D18:D19"/>
    <mergeCell ref="E18:E19"/>
    <mergeCell ref="G18:G19"/>
    <mergeCell ref="H18:H19"/>
    <mergeCell ref="B16:B23"/>
    <mergeCell ref="B1:J1"/>
    <mergeCell ref="B2:J2"/>
    <mergeCell ref="B3:J3"/>
    <mergeCell ref="C5:J5"/>
    <mergeCell ref="B6:B7"/>
    <mergeCell ref="C6:J7"/>
    <mergeCell ref="B10:B15"/>
    <mergeCell ref="C10:C15"/>
    <mergeCell ref="D10:D15"/>
    <mergeCell ref="E10:E15"/>
    <mergeCell ref="H13:H14"/>
    <mergeCell ref="G13:G14"/>
    <mergeCell ref="F10:F12"/>
    <mergeCell ref="G10:G12"/>
    <mergeCell ref="H10:H12"/>
    <mergeCell ref="AD24:AD26"/>
    <mergeCell ref="AD27:AD47"/>
    <mergeCell ref="U48:U53"/>
    <mergeCell ref="X10:X15"/>
    <mergeCell ref="X16:X17"/>
    <mergeCell ref="X18:X19"/>
    <mergeCell ref="X20:X22"/>
    <mergeCell ref="X24:X26"/>
    <mergeCell ref="X27:X47"/>
    <mergeCell ref="X48:X53"/>
    <mergeCell ref="Y24:Y26"/>
    <mergeCell ref="Y27:Y53"/>
    <mergeCell ref="AB24:AB26"/>
    <mergeCell ref="AB27:AB53"/>
    <mergeCell ref="AA24:AA26"/>
    <mergeCell ref="AA27:AA47"/>
    <mergeCell ref="AA48:AA53"/>
  </mergeCells>
  <pageMargins left="1.3779527559055118" right="0.11811023622047245" top="0.74803149606299213" bottom="0.74803149606299213" header="0.31496062992125984" footer="0.31496062992125984"/>
  <pageSetup paperSize="5"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E31"/>
  <sheetViews>
    <sheetView showGridLines="0" zoomScale="55" zoomScaleNormal="55" workbookViewId="0">
      <selection activeCell="P28" sqref="P28:P30"/>
    </sheetView>
  </sheetViews>
  <sheetFormatPr baseColWidth="10" defaultColWidth="11.42578125" defaultRowHeight="15.75" x14ac:dyDescent="0.25"/>
  <cols>
    <col min="1" max="1" width="11.42578125" style="5"/>
    <col min="2" max="2" width="28.140625" style="5" customWidth="1"/>
    <col min="3" max="3" width="38" style="5" customWidth="1"/>
    <col min="4" max="4" width="18.28515625" style="5" customWidth="1"/>
    <col min="5" max="5" width="71.85546875" style="5" customWidth="1"/>
    <col min="6" max="6" width="35" style="5" customWidth="1"/>
    <col min="7" max="7" width="17.5703125" style="5" customWidth="1"/>
    <col min="8" max="8" width="31.140625" style="5" customWidth="1"/>
    <col min="9" max="9" width="5.28515625" style="129" customWidth="1"/>
    <col min="10" max="15" width="5.85546875" style="129" customWidth="1"/>
    <col min="16" max="16" width="24.7109375" style="118" customWidth="1"/>
    <col min="17" max="17" width="23.28515625" style="5" customWidth="1"/>
    <col min="18" max="18" width="27.5703125" style="5" customWidth="1"/>
    <col min="19" max="19" width="26.140625" style="5" customWidth="1"/>
    <col min="20" max="21" width="14.5703125" style="5" customWidth="1"/>
    <col min="22" max="22" width="19.42578125" style="5" bestFit="1" customWidth="1"/>
    <col min="23" max="23" width="16.7109375" style="5" bestFit="1" customWidth="1"/>
    <col min="24" max="24" width="16.7109375" style="5" customWidth="1"/>
    <col min="25" max="25" width="19.42578125" style="5" bestFit="1" customWidth="1"/>
    <col min="26" max="26" width="17.85546875" style="5" bestFit="1" customWidth="1"/>
    <col min="27" max="27" width="17.85546875" style="5" customWidth="1"/>
    <col min="28" max="28" width="22.42578125" style="5" bestFit="1" customWidth="1"/>
    <col min="29" max="29" width="13.42578125" style="5" bestFit="1" customWidth="1"/>
    <col min="30" max="30" width="13.42578125" style="5" customWidth="1"/>
    <col min="31" max="31" width="19.85546875" style="5" bestFit="1"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705</v>
      </c>
      <c r="D5" s="450"/>
      <c r="E5" s="450"/>
      <c r="F5" s="450"/>
      <c r="G5" s="450"/>
      <c r="H5" s="450"/>
      <c r="I5" s="450"/>
      <c r="J5" s="450"/>
    </row>
    <row r="6" spans="2:31" x14ac:dyDescent="0.25">
      <c r="B6" s="504" t="s">
        <v>706</v>
      </c>
      <c r="C6" s="355" t="s">
        <v>707</v>
      </c>
      <c r="D6" s="355"/>
      <c r="E6" s="355"/>
      <c r="F6" s="355"/>
      <c r="G6" s="355"/>
      <c r="H6" s="355"/>
      <c r="I6" s="355"/>
      <c r="J6" s="355"/>
    </row>
    <row r="7" spans="2:31" x14ac:dyDescent="0.25">
      <c r="B7" s="504"/>
      <c r="C7" s="355"/>
      <c r="D7" s="355"/>
      <c r="E7" s="355"/>
      <c r="F7" s="355"/>
      <c r="G7" s="355"/>
      <c r="H7" s="355"/>
      <c r="I7" s="355"/>
      <c r="J7" s="355"/>
    </row>
    <row r="8" spans="2:31" ht="16.5" thickBot="1" x14ac:dyDescent="0.3">
      <c r="D8" s="15"/>
      <c r="E8" s="15"/>
      <c r="F8" s="15"/>
      <c r="G8" s="15"/>
      <c r="H8" s="15"/>
    </row>
    <row r="9" spans="2:31" ht="55.5" customHeight="1" thickBot="1" x14ac:dyDescent="0.3">
      <c r="B9" s="197" t="s">
        <v>66</v>
      </c>
      <c r="C9" s="30" t="s">
        <v>67</v>
      </c>
      <c r="D9" s="31" t="s">
        <v>68</v>
      </c>
      <c r="E9" s="31" t="s">
        <v>69</v>
      </c>
      <c r="F9" s="89" t="s">
        <v>70</v>
      </c>
      <c r="G9" s="89" t="s">
        <v>71</v>
      </c>
      <c r="H9" s="89" t="s">
        <v>72</v>
      </c>
      <c r="I9" s="89" t="s">
        <v>73</v>
      </c>
      <c r="J9" s="89" t="s">
        <v>74</v>
      </c>
      <c r="K9" s="89" t="s">
        <v>75</v>
      </c>
      <c r="L9" s="89" t="s">
        <v>76</v>
      </c>
      <c r="M9" s="89" t="s">
        <v>77</v>
      </c>
      <c r="N9" s="89" t="s">
        <v>78</v>
      </c>
      <c r="O9" s="89" t="s">
        <v>79</v>
      </c>
      <c r="P9" s="116" t="s">
        <v>80</v>
      </c>
      <c r="Q9" s="89" t="s">
        <v>81</v>
      </c>
      <c r="R9" s="32" t="s">
        <v>82</v>
      </c>
      <c r="S9" s="32" t="s">
        <v>83</v>
      </c>
      <c r="T9" s="95" t="s">
        <v>12</v>
      </c>
      <c r="U9" s="19" t="s">
        <v>84</v>
      </c>
      <c r="V9" s="19" t="s">
        <v>85</v>
      </c>
      <c r="W9" s="94" t="s">
        <v>13</v>
      </c>
      <c r="X9" s="20" t="s">
        <v>86</v>
      </c>
      <c r="Y9" s="20" t="s">
        <v>87</v>
      </c>
      <c r="Z9" s="94" t="s">
        <v>88</v>
      </c>
      <c r="AA9" s="20" t="s">
        <v>89</v>
      </c>
      <c r="AB9" s="20" t="s">
        <v>90</v>
      </c>
      <c r="AC9" s="94" t="s">
        <v>91</v>
      </c>
      <c r="AD9" s="161" t="s">
        <v>92</v>
      </c>
      <c r="AE9" s="21" t="s">
        <v>93</v>
      </c>
    </row>
    <row r="10" spans="2:31" ht="49.5" customHeight="1" x14ac:dyDescent="0.25">
      <c r="B10" s="424" t="s">
        <v>708</v>
      </c>
      <c r="C10" s="478" t="s">
        <v>709</v>
      </c>
      <c r="D10" s="532">
        <v>2012170010011</v>
      </c>
      <c r="E10" s="400" t="s">
        <v>710</v>
      </c>
      <c r="F10" s="400" t="s">
        <v>711</v>
      </c>
      <c r="G10" s="203" t="s">
        <v>712</v>
      </c>
      <c r="H10" s="203" t="s">
        <v>713</v>
      </c>
      <c r="I10" s="500">
        <v>35</v>
      </c>
      <c r="J10" s="500">
        <v>3</v>
      </c>
      <c r="K10" s="500">
        <v>11</v>
      </c>
      <c r="L10" s="500">
        <v>21</v>
      </c>
      <c r="M10" s="500">
        <v>11</v>
      </c>
      <c r="N10" s="500">
        <v>11</v>
      </c>
      <c r="O10" s="500">
        <v>4</v>
      </c>
      <c r="P10" s="505">
        <v>45000000</v>
      </c>
      <c r="Q10" s="464">
        <f>SUM(P10:P11)</f>
        <v>45000000</v>
      </c>
      <c r="R10" s="464">
        <f>SUM(T10:T11)+SUM(W10:W11)+SUM(Z10:Z11)+SUM(AC10:AC11)</f>
        <v>45000000</v>
      </c>
      <c r="S10" s="407">
        <f>V10+Y10+AB10+AE10</f>
        <v>160000000</v>
      </c>
      <c r="T10" s="506">
        <f>IF(K10=33,P10,IF(K10=83,P10,0))</f>
        <v>0</v>
      </c>
      <c r="U10" s="464">
        <f>SUM(T10:T11)</f>
        <v>0</v>
      </c>
      <c r="V10" s="464">
        <f>SUM(T10:T13)</f>
        <v>0</v>
      </c>
      <c r="W10" s="506">
        <f>IF(K10=22,P10,IF(K10=82,P10,0))</f>
        <v>0</v>
      </c>
      <c r="X10" s="464">
        <f>SUM(W10:W11)</f>
        <v>0</v>
      </c>
      <c r="Y10" s="407">
        <f>SUM(W10:W13)</f>
        <v>0</v>
      </c>
      <c r="Z10" s="506">
        <f>IF(K10=11,P10,IF(K10=81,P10,0))</f>
        <v>45000000</v>
      </c>
      <c r="AA10" s="464">
        <f>SUM(Z10:Z11)</f>
        <v>45000000</v>
      </c>
      <c r="AB10" s="407">
        <f>SUM(Z10:Z13)</f>
        <v>160000000</v>
      </c>
      <c r="AC10" s="506">
        <f>IF(K10=55,P10,IF(K10=85,P10,0))</f>
        <v>0</v>
      </c>
      <c r="AD10" s="464">
        <f>SUM(AC10:AC11)</f>
        <v>0</v>
      </c>
      <c r="AE10" s="492">
        <f>SUM(AC10:AC13)</f>
        <v>0</v>
      </c>
    </row>
    <row r="11" spans="2:31" ht="49.5" customHeight="1" x14ac:dyDescent="0.25">
      <c r="B11" s="445"/>
      <c r="C11" s="457"/>
      <c r="D11" s="451"/>
      <c r="E11" s="365"/>
      <c r="F11" s="366"/>
      <c r="G11" s="207" t="s">
        <v>714</v>
      </c>
      <c r="H11" s="207" t="s">
        <v>715</v>
      </c>
      <c r="I11" s="357"/>
      <c r="J11" s="357"/>
      <c r="K11" s="357"/>
      <c r="L11" s="357"/>
      <c r="M11" s="357"/>
      <c r="N11" s="357"/>
      <c r="O11" s="357"/>
      <c r="P11" s="495"/>
      <c r="Q11" s="410"/>
      <c r="R11" s="410"/>
      <c r="S11" s="411"/>
      <c r="T11" s="344"/>
      <c r="U11" s="410"/>
      <c r="V11" s="410"/>
      <c r="W11" s="344"/>
      <c r="X11" s="410"/>
      <c r="Y11" s="411"/>
      <c r="Z11" s="344"/>
      <c r="AA11" s="410"/>
      <c r="AB11" s="411"/>
      <c r="AC11" s="344"/>
      <c r="AD11" s="410"/>
      <c r="AE11" s="529"/>
    </row>
    <row r="12" spans="2:31" ht="84.75" customHeight="1" x14ac:dyDescent="0.25">
      <c r="B12" s="425"/>
      <c r="C12" s="230" t="s">
        <v>716</v>
      </c>
      <c r="D12" s="254">
        <v>2012170010011</v>
      </c>
      <c r="E12" s="204" t="s">
        <v>710</v>
      </c>
      <c r="F12" s="204" t="s">
        <v>717</v>
      </c>
      <c r="G12" s="207" t="s">
        <v>718</v>
      </c>
      <c r="H12" s="207" t="s">
        <v>719</v>
      </c>
      <c r="I12" s="200">
        <v>35</v>
      </c>
      <c r="J12" s="200">
        <v>3</v>
      </c>
      <c r="K12" s="200">
        <v>11</v>
      </c>
      <c r="L12" s="200">
        <v>21</v>
      </c>
      <c r="M12" s="200">
        <v>12</v>
      </c>
      <c r="N12" s="200">
        <v>11</v>
      </c>
      <c r="O12" s="200">
        <v>4</v>
      </c>
      <c r="P12" s="258">
        <v>75000000</v>
      </c>
      <c r="Q12" s="238">
        <f>P12</f>
        <v>75000000</v>
      </c>
      <c r="R12" s="238">
        <f>T12+W12+Z12+AC12</f>
        <v>75000000</v>
      </c>
      <c r="S12" s="408"/>
      <c r="T12" s="43">
        <f t="shared" ref="T12:T30" si="0">IF(K12=33,P12,IF(K12=83,P12,0))</f>
        <v>0</v>
      </c>
      <c r="U12" s="238">
        <f>T12</f>
        <v>0</v>
      </c>
      <c r="V12" s="410"/>
      <c r="W12" s="43">
        <f t="shared" ref="W12:W30" si="1">IF(K12=22,P12,IF(K12=82,P12,0))</f>
        <v>0</v>
      </c>
      <c r="X12" s="238">
        <f>W12</f>
        <v>0</v>
      </c>
      <c r="Y12" s="408"/>
      <c r="Z12" s="43">
        <f t="shared" ref="Z12:Z30" si="2">IF(K12=11,P12,IF(K12=81,P12,0))</f>
        <v>75000000</v>
      </c>
      <c r="AA12" s="238">
        <f>Z12</f>
        <v>75000000</v>
      </c>
      <c r="AB12" s="408"/>
      <c r="AC12" s="43">
        <f t="shared" ref="AC12:AC30" si="3">IF(K12=55,P12,IF(K12=85,P12,0))</f>
        <v>0</v>
      </c>
      <c r="AD12" s="238">
        <f>AC12</f>
        <v>0</v>
      </c>
      <c r="AE12" s="493"/>
    </row>
    <row r="13" spans="2:31" ht="71.25" customHeight="1" thickBot="1" x14ac:dyDescent="0.3">
      <c r="B13" s="426"/>
      <c r="C13" s="231" t="s">
        <v>720</v>
      </c>
      <c r="D13" s="42">
        <v>2012170010011</v>
      </c>
      <c r="E13" s="234" t="s">
        <v>710</v>
      </c>
      <c r="F13" s="234" t="s">
        <v>721</v>
      </c>
      <c r="G13" s="234" t="s">
        <v>722</v>
      </c>
      <c r="H13" s="234" t="s">
        <v>723</v>
      </c>
      <c r="I13" s="246">
        <v>35</v>
      </c>
      <c r="J13" s="246">
        <v>3</v>
      </c>
      <c r="K13" s="246">
        <v>11</v>
      </c>
      <c r="L13" s="246">
        <v>21</v>
      </c>
      <c r="M13" s="246">
        <v>13</v>
      </c>
      <c r="N13" s="246">
        <v>11</v>
      </c>
      <c r="O13" s="246">
        <v>4</v>
      </c>
      <c r="P13" s="108">
        <v>40000000</v>
      </c>
      <c r="Q13" s="239">
        <f>P13</f>
        <v>40000000</v>
      </c>
      <c r="R13" s="239">
        <f>T13+W13+Z13+AC13</f>
        <v>40000000</v>
      </c>
      <c r="S13" s="418"/>
      <c r="T13" s="44">
        <f t="shared" si="0"/>
        <v>0</v>
      </c>
      <c r="U13" s="239">
        <f>T13</f>
        <v>0</v>
      </c>
      <c r="V13" s="419"/>
      <c r="W13" s="44">
        <f t="shared" si="1"/>
        <v>0</v>
      </c>
      <c r="X13" s="239">
        <f>W13</f>
        <v>0</v>
      </c>
      <c r="Y13" s="418"/>
      <c r="Z13" s="44">
        <f t="shared" si="2"/>
        <v>40000000</v>
      </c>
      <c r="AA13" s="239">
        <f>Z13</f>
        <v>40000000</v>
      </c>
      <c r="AB13" s="418"/>
      <c r="AC13" s="44">
        <f t="shared" si="3"/>
        <v>0</v>
      </c>
      <c r="AD13" s="239">
        <f>AC13</f>
        <v>0</v>
      </c>
      <c r="AE13" s="494"/>
    </row>
    <row r="14" spans="2:31" ht="50.25" customHeight="1" x14ac:dyDescent="0.25">
      <c r="B14" s="445" t="s">
        <v>724</v>
      </c>
      <c r="C14" s="478" t="s">
        <v>725</v>
      </c>
      <c r="D14" s="532">
        <v>2012170010013</v>
      </c>
      <c r="E14" s="400" t="s">
        <v>726</v>
      </c>
      <c r="F14" s="400" t="s">
        <v>727</v>
      </c>
      <c r="G14" s="207" t="s">
        <v>728</v>
      </c>
      <c r="H14" s="207" t="s">
        <v>729</v>
      </c>
      <c r="I14" s="200">
        <v>35</v>
      </c>
      <c r="J14" s="200">
        <v>3</v>
      </c>
      <c r="K14" s="200">
        <v>11</v>
      </c>
      <c r="L14" s="200">
        <v>21</v>
      </c>
      <c r="M14" s="200">
        <v>21</v>
      </c>
      <c r="N14" s="200">
        <v>13</v>
      </c>
      <c r="O14" s="200">
        <v>4</v>
      </c>
      <c r="P14" s="505">
        <v>380000000</v>
      </c>
      <c r="Q14" s="464">
        <f>SUM(P14:P17)</f>
        <v>400000000</v>
      </c>
      <c r="R14" s="464">
        <f>SUM(T14:T17)+SUM(W14:W17)+SUM(Z14:Z17)+SUM(AC14:AC17)</f>
        <v>400000000</v>
      </c>
      <c r="S14" s="411">
        <f>V14+Y14+AB14+AE14</f>
        <v>1118000000</v>
      </c>
      <c r="T14" s="191">
        <f t="shared" si="0"/>
        <v>0</v>
      </c>
      <c r="U14" s="464">
        <f>SUM(T14:T17)</f>
        <v>0</v>
      </c>
      <c r="V14" s="464">
        <f>SUM(T14:T27)</f>
        <v>0</v>
      </c>
      <c r="W14" s="191">
        <f t="shared" si="1"/>
        <v>0</v>
      </c>
      <c r="X14" s="464">
        <f>SUM(W14:W17)</f>
        <v>0</v>
      </c>
      <c r="Y14" s="464">
        <f>SUM(W14:W27)</f>
        <v>0</v>
      </c>
      <c r="Z14" s="191">
        <f t="shared" si="2"/>
        <v>380000000</v>
      </c>
      <c r="AA14" s="464">
        <f>SUM(Z14:Z17)</f>
        <v>400000000</v>
      </c>
      <c r="AB14" s="464">
        <f>SUM(Z14:Z27)</f>
        <v>1118000000</v>
      </c>
      <c r="AC14" s="191">
        <f t="shared" si="3"/>
        <v>0</v>
      </c>
      <c r="AD14" s="464">
        <f>SUM(AC14:AC17)</f>
        <v>0</v>
      </c>
      <c r="AE14" s="496">
        <f>SUM(AC14:AC27)</f>
        <v>0</v>
      </c>
    </row>
    <row r="15" spans="2:31" ht="37.5" customHeight="1" x14ac:dyDescent="0.25">
      <c r="B15" s="445"/>
      <c r="C15" s="457"/>
      <c r="D15" s="451"/>
      <c r="E15" s="365"/>
      <c r="F15" s="365"/>
      <c r="G15" s="207" t="s">
        <v>730</v>
      </c>
      <c r="H15" s="207" t="s">
        <v>731</v>
      </c>
      <c r="I15" s="200">
        <v>35</v>
      </c>
      <c r="J15" s="200">
        <v>3</v>
      </c>
      <c r="K15" s="200">
        <v>11</v>
      </c>
      <c r="L15" s="200">
        <v>21</v>
      </c>
      <c r="M15" s="200">
        <v>21</v>
      </c>
      <c r="N15" s="200">
        <v>13</v>
      </c>
      <c r="O15" s="200">
        <v>4</v>
      </c>
      <c r="P15" s="387"/>
      <c r="Q15" s="410"/>
      <c r="R15" s="410"/>
      <c r="S15" s="411"/>
      <c r="T15" s="191">
        <f t="shared" si="0"/>
        <v>0</v>
      </c>
      <c r="U15" s="410"/>
      <c r="V15" s="410"/>
      <c r="W15" s="191">
        <f t="shared" si="1"/>
        <v>0</v>
      </c>
      <c r="X15" s="410"/>
      <c r="Y15" s="410"/>
      <c r="Z15" s="191">
        <f t="shared" si="2"/>
        <v>0</v>
      </c>
      <c r="AA15" s="410"/>
      <c r="AB15" s="410"/>
      <c r="AC15" s="191">
        <f t="shared" si="3"/>
        <v>0</v>
      </c>
      <c r="AD15" s="410"/>
      <c r="AE15" s="497"/>
    </row>
    <row r="16" spans="2:31" ht="38.25" customHeight="1" x14ac:dyDescent="0.25">
      <c r="B16" s="445"/>
      <c r="C16" s="457"/>
      <c r="D16" s="451"/>
      <c r="E16" s="365"/>
      <c r="F16" s="366"/>
      <c r="G16" s="207" t="s">
        <v>732</v>
      </c>
      <c r="H16" s="207" t="s">
        <v>733</v>
      </c>
      <c r="I16" s="200">
        <v>35</v>
      </c>
      <c r="J16" s="200">
        <v>3</v>
      </c>
      <c r="K16" s="200">
        <v>11</v>
      </c>
      <c r="L16" s="200">
        <v>21</v>
      </c>
      <c r="M16" s="200">
        <v>21</v>
      </c>
      <c r="N16" s="200">
        <v>13</v>
      </c>
      <c r="O16" s="200">
        <v>4</v>
      </c>
      <c r="P16" s="495"/>
      <c r="Q16" s="410"/>
      <c r="R16" s="410"/>
      <c r="S16" s="411"/>
      <c r="T16" s="191">
        <f t="shared" si="0"/>
        <v>0</v>
      </c>
      <c r="U16" s="410"/>
      <c r="V16" s="410"/>
      <c r="W16" s="191">
        <f t="shared" si="1"/>
        <v>0</v>
      </c>
      <c r="X16" s="410"/>
      <c r="Y16" s="410"/>
      <c r="Z16" s="191">
        <f t="shared" si="2"/>
        <v>0</v>
      </c>
      <c r="AA16" s="410"/>
      <c r="AB16" s="410"/>
      <c r="AC16" s="191">
        <f t="shared" si="3"/>
        <v>0</v>
      </c>
      <c r="AD16" s="410"/>
      <c r="AE16" s="497"/>
    </row>
    <row r="17" spans="2:31" ht="41.25" customHeight="1" x14ac:dyDescent="0.25">
      <c r="B17" s="445"/>
      <c r="C17" s="457"/>
      <c r="D17" s="451"/>
      <c r="E17" s="365"/>
      <c r="F17" s="204" t="s">
        <v>734</v>
      </c>
      <c r="G17" s="207" t="s">
        <v>732</v>
      </c>
      <c r="H17" s="207" t="s">
        <v>733</v>
      </c>
      <c r="I17" s="200">
        <v>35</v>
      </c>
      <c r="J17" s="200">
        <v>3</v>
      </c>
      <c r="K17" s="200">
        <v>11</v>
      </c>
      <c r="L17" s="200">
        <v>21</v>
      </c>
      <c r="M17" s="200">
        <v>21</v>
      </c>
      <c r="N17" s="200">
        <v>13</v>
      </c>
      <c r="O17" s="200">
        <v>4</v>
      </c>
      <c r="P17" s="258">
        <v>20000000</v>
      </c>
      <c r="Q17" s="411"/>
      <c r="R17" s="411"/>
      <c r="S17" s="411"/>
      <c r="T17" s="191">
        <f t="shared" si="0"/>
        <v>0</v>
      </c>
      <c r="U17" s="411"/>
      <c r="V17" s="410"/>
      <c r="W17" s="191">
        <f t="shared" si="1"/>
        <v>0</v>
      </c>
      <c r="X17" s="411"/>
      <c r="Y17" s="410"/>
      <c r="Z17" s="191">
        <f t="shared" si="2"/>
        <v>20000000</v>
      </c>
      <c r="AA17" s="411"/>
      <c r="AB17" s="410"/>
      <c r="AC17" s="191">
        <f t="shared" si="3"/>
        <v>0</v>
      </c>
      <c r="AD17" s="411"/>
      <c r="AE17" s="497"/>
    </row>
    <row r="18" spans="2:31" ht="116.25" customHeight="1" x14ac:dyDescent="0.25">
      <c r="B18" s="425"/>
      <c r="C18" s="230" t="s">
        <v>735</v>
      </c>
      <c r="D18" s="254">
        <v>2012170010013</v>
      </c>
      <c r="E18" s="204" t="s">
        <v>726</v>
      </c>
      <c r="F18" s="204" t="s">
        <v>736</v>
      </c>
      <c r="G18" s="204" t="s">
        <v>737</v>
      </c>
      <c r="H18" s="204" t="s">
        <v>738</v>
      </c>
      <c r="I18" s="227">
        <v>35</v>
      </c>
      <c r="J18" s="227">
        <v>3</v>
      </c>
      <c r="K18" s="227">
        <v>11</v>
      </c>
      <c r="L18" s="227">
        <v>21</v>
      </c>
      <c r="M18" s="227">
        <v>22</v>
      </c>
      <c r="N18" s="227">
        <v>13</v>
      </c>
      <c r="O18" s="227">
        <v>4</v>
      </c>
      <c r="P18" s="252">
        <v>40000000</v>
      </c>
      <c r="Q18" s="238">
        <f>P18</f>
        <v>40000000</v>
      </c>
      <c r="R18" s="238">
        <f>T18+W18+Z18+AC18</f>
        <v>40000000</v>
      </c>
      <c r="S18" s="408"/>
      <c r="T18" s="43">
        <f t="shared" si="0"/>
        <v>0</v>
      </c>
      <c r="U18" s="238">
        <f>T18</f>
        <v>0</v>
      </c>
      <c r="V18" s="410"/>
      <c r="W18" s="43">
        <f t="shared" si="1"/>
        <v>0</v>
      </c>
      <c r="X18" s="238">
        <f>W18</f>
        <v>0</v>
      </c>
      <c r="Y18" s="410"/>
      <c r="Z18" s="43">
        <f t="shared" si="2"/>
        <v>40000000</v>
      </c>
      <c r="AA18" s="238">
        <f>Z18</f>
        <v>40000000</v>
      </c>
      <c r="AB18" s="410"/>
      <c r="AC18" s="43">
        <f t="shared" si="3"/>
        <v>0</v>
      </c>
      <c r="AD18" s="238">
        <f>AC18</f>
        <v>0</v>
      </c>
      <c r="AE18" s="497"/>
    </row>
    <row r="19" spans="2:31" ht="50.25" customHeight="1" x14ac:dyDescent="0.25">
      <c r="B19" s="425"/>
      <c r="C19" s="438" t="s">
        <v>739</v>
      </c>
      <c r="D19" s="477">
        <v>2012170010013</v>
      </c>
      <c r="E19" s="364" t="s">
        <v>726</v>
      </c>
      <c r="F19" s="356" t="s">
        <v>740</v>
      </c>
      <c r="G19" s="204" t="s">
        <v>741</v>
      </c>
      <c r="H19" s="204" t="s">
        <v>742</v>
      </c>
      <c r="I19" s="227">
        <v>35</v>
      </c>
      <c r="J19" s="227">
        <v>3</v>
      </c>
      <c r="K19" s="227">
        <v>11</v>
      </c>
      <c r="L19" s="227">
        <v>21</v>
      </c>
      <c r="M19" s="227">
        <v>23</v>
      </c>
      <c r="N19" s="227">
        <v>13</v>
      </c>
      <c r="O19" s="227">
        <v>4</v>
      </c>
      <c r="P19" s="531">
        <v>100000000</v>
      </c>
      <c r="Q19" s="409">
        <f>SUM(P19:P24)</f>
        <v>600000000</v>
      </c>
      <c r="R19" s="409">
        <f>SUM(T19:T24)+SUM(W19:W24)+SUM(Z19:Z24)+SUM(AC19:AC24)</f>
        <v>600000000</v>
      </c>
      <c r="S19" s="408"/>
      <c r="T19" s="43">
        <f t="shared" si="0"/>
        <v>0</v>
      </c>
      <c r="U19" s="409">
        <f>SUM(T19:T24)</f>
        <v>0</v>
      </c>
      <c r="V19" s="410"/>
      <c r="W19" s="43">
        <f t="shared" si="1"/>
        <v>0</v>
      </c>
      <c r="X19" s="409">
        <f>SUM(W19:W24)</f>
        <v>0</v>
      </c>
      <c r="Y19" s="410"/>
      <c r="Z19" s="43">
        <f t="shared" si="2"/>
        <v>100000000</v>
      </c>
      <c r="AA19" s="409">
        <f>SUM(Z19:Z24)</f>
        <v>600000000</v>
      </c>
      <c r="AB19" s="410"/>
      <c r="AC19" s="43">
        <f t="shared" si="3"/>
        <v>0</v>
      </c>
      <c r="AD19" s="409">
        <f>SUM(AC19:AC24)</f>
        <v>0</v>
      </c>
      <c r="AE19" s="497"/>
    </row>
    <row r="20" spans="2:31" ht="43.5" customHeight="1" x14ac:dyDescent="0.25">
      <c r="B20" s="439"/>
      <c r="C20" s="457"/>
      <c r="D20" s="451"/>
      <c r="E20" s="365"/>
      <c r="F20" s="382"/>
      <c r="G20" s="206" t="s">
        <v>743</v>
      </c>
      <c r="H20" s="206" t="s">
        <v>744</v>
      </c>
      <c r="I20" s="199">
        <v>35</v>
      </c>
      <c r="J20" s="199">
        <v>3</v>
      </c>
      <c r="K20" s="199">
        <v>11</v>
      </c>
      <c r="L20" s="199">
        <v>21</v>
      </c>
      <c r="M20" s="199">
        <v>23</v>
      </c>
      <c r="N20" s="199">
        <v>13</v>
      </c>
      <c r="O20" s="199">
        <v>4</v>
      </c>
      <c r="P20" s="387"/>
      <c r="Q20" s="410"/>
      <c r="R20" s="410"/>
      <c r="S20" s="409"/>
      <c r="T20" s="190">
        <f t="shared" si="0"/>
        <v>0</v>
      </c>
      <c r="U20" s="410"/>
      <c r="V20" s="410"/>
      <c r="W20" s="190">
        <f t="shared" si="1"/>
        <v>0</v>
      </c>
      <c r="X20" s="410"/>
      <c r="Y20" s="410"/>
      <c r="Z20" s="190">
        <f t="shared" si="2"/>
        <v>0</v>
      </c>
      <c r="AA20" s="410"/>
      <c r="AB20" s="410"/>
      <c r="AC20" s="190">
        <f t="shared" si="3"/>
        <v>0</v>
      </c>
      <c r="AD20" s="410"/>
      <c r="AE20" s="497"/>
    </row>
    <row r="21" spans="2:31" ht="48" customHeight="1" x14ac:dyDescent="0.25">
      <c r="B21" s="439"/>
      <c r="C21" s="457"/>
      <c r="D21" s="451"/>
      <c r="E21" s="365"/>
      <c r="F21" s="357"/>
      <c r="G21" s="206" t="s">
        <v>745</v>
      </c>
      <c r="H21" s="206" t="s">
        <v>746</v>
      </c>
      <c r="I21" s="199">
        <v>35</v>
      </c>
      <c r="J21" s="199">
        <v>3</v>
      </c>
      <c r="K21" s="199">
        <v>11</v>
      </c>
      <c r="L21" s="199">
        <v>21</v>
      </c>
      <c r="M21" s="199">
        <v>23</v>
      </c>
      <c r="N21" s="199">
        <v>13</v>
      </c>
      <c r="O21" s="199">
        <v>4</v>
      </c>
      <c r="P21" s="495"/>
      <c r="Q21" s="410"/>
      <c r="R21" s="410"/>
      <c r="S21" s="409"/>
      <c r="T21" s="190">
        <f t="shared" si="0"/>
        <v>0</v>
      </c>
      <c r="U21" s="410"/>
      <c r="V21" s="410"/>
      <c r="W21" s="190">
        <f t="shared" si="1"/>
        <v>0</v>
      </c>
      <c r="X21" s="410"/>
      <c r="Y21" s="410"/>
      <c r="Z21" s="190">
        <f t="shared" si="2"/>
        <v>0</v>
      </c>
      <c r="AA21" s="410"/>
      <c r="AB21" s="410"/>
      <c r="AC21" s="190">
        <f t="shared" si="3"/>
        <v>0</v>
      </c>
      <c r="AD21" s="410"/>
      <c r="AE21" s="497"/>
    </row>
    <row r="22" spans="2:31" ht="70.5" customHeight="1" x14ac:dyDescent="0.25">
      <c r="B22" s="439"/>
      <c r="C22" s="457"/>
      <c r="D22" s="451"/>
      <c r="E22" s="365"/>
      <c r="F22" s="364" t="s">
        <v>747</v>
      </c>
      <c r="G22" s="206" t="s">
        <v>748</v>
      </c>
      <c r="H22" s="206" t="s">
        <v>749</v>
      </c>
      <c r="I22" s="199">
        <v>35</v>
      </c>
      <c r="J22" s="199">
        <v>3</v>
      </c>
      <c r="K22" s="199">
        <v>11</v>
      </c>
      <c r="L22" s="199">
        <v>21</v>
      </c>
      <c r="M22" s="199">
        <v>23</v>
      </c>
      <c r="N22" s="199">
        <v>13</v>
      </c>
      <c r="O22" s="199">
        <v>4</v>
      </c>
      <c r="P22" s="531">
        <v>500000000</v>
      </c>
      <c r="Q22" s="410"/>
      <c r="R22" s="410"/>
      <c r="S22" s="409"/>
      <c r="T22" s="190">
        <f t="shared" si="0"/>
        <v>0</v>
      </c>
      <c r="U22" s="410"/>
      <c r="V22" s="410"/>
      <c r="W22" s="190">
        <f t="shared" si="1"/>
        <v>0</v>
      </c>
      <c r="X22" s="410"/>
      <c r="Y22" s="410"/>
      <c r="Z22" s="190">
        <f t="shared" si="2"/>
        <v>500000000</v>
      </c>
      <c r="AA22" s="410"/>
      <c r="AB22" s="410"/>
      <c r="AC22" s="190">
        <f t="shared" si="3"/>
        <v>0</v>
      </c>
      <c r="AD22" s="410"/>
      <c r="AE22" s="497"/>
    </row>
    <row r="23" spans="2:31" ht="51" customHeight="1" x14ac:dyDescent="0.25">
      <c r="B23" s="439"/>
      <c r="C23" s="457"/>
      <c r="D23" s="451"/>
      <c r="E23" s="365"/>
      <c r="F23" s="365"/>
      <c r="G23" s="206" t="s">
        <v>750</v>
      </c>
      <c r="H23" s="206" t="s">
        <v>751</v>
      </c>
      <c r="I23" s="199">
        <v>35</v>
      </c>
      <c r="J23" s="199">
        <v>3</v>
      </c>
      <c r="K23" s="199">
        <v>11</v>
      </c>
      <c r="L23" s="199">
        <v>21</v>
      </c>
      <c r="M23" s="199">
        <v>23</v>
      </c>
      <c r="N23" s="199">
        <v>13</v>
      </c>
      <c r="O23" s="199">
        <v>4</v>
      </c>
      <c r="P23" s="387"/>
      <c r="Q23" s="410"/>
      <c r="R23" s="410"/>
      <c r="S23" s="409"/>
      <c r="T23" s="190">
        <f t="shared" si="0"/>
        <v>0</v>
      </c>
      <c r="U23" s="410"/>
      <c r="V23" s="410"/>
      <c r="W23" s="190">
        <f t="shared" si="1"/>
        <v>0</v>
      </c>
      <c r="X23" s="410"/>
      <c r="Y23" s="410"/>
      <c r="Z23" s="190">
        <f t="shared" si="2"/>
        <v>0</v>
      </c>
      <c r="AA23" s="410"/>
      <c r="AB23" s="410"/>
      <c r="AC23" s="190">
        <f t="shared" si="3"/>
        <v>0</v>
      </c>
      <c r="AD23" s="410"/>
      <c r="AE23" s="497"/>
    </row>
    <row r="24" spans="2:31" ht="39.75" customHeight="1" x14ac:dyDescent="0.25">
      <c r="B24" s="439"/>
      <c r="C24" s="447"/>
      <c r="D24" s="502"/>
      <c r="E24" s="366"/>
      <c r="F24" s="366"/>
      <c r="G24" s="206" t="s">
        <v>752</v>
      </c>
      <c r="H24" s="206" t="s">
        <v>753</v>
      </c>
      <c r="I24" s="199">
        <v>35</v>
      </c>
      <c r="J24" s="199">
        <v>3</v>
      </c>
      <c r="K24" s="199">
        <v>11</v>
      </c>
      <c r="L24" s="199">
        <v>21</v>
      </c>
      <c r="M24" s="199">
        <v>23</v>
      </c>
      <c r="N24" s="199">
        <v>13</v>
      </c>
      <c r="O24" s="199">
        <v>4</v>
      </c>
      <c r="P24" s="495"/>
      <c r="Q24" s="411"/>
      <c r="R24" s="411"/>
      <c r="S24" s="409"/>
      <c r="T24" s="190">
        <f t="shared" si="0"/>
        <v>0</v>
      </c>
      <c r="U24" s="411"/>
      <c r="V24" s="410"/>
      <c r="W24" s="190">
        <f t="shared" si="1"/>
        <v>0</v>
      </c>
      <c r="X24" s="411"/>
      <c r="Y24" s="410"/>
      <c r="Z24" s="190">
        <f t="shared" si="2"/>
        <v>0</v>
      </c>
      <c r="AA24" s="411"/>
      <c r="AB24" s="410"/>
      <c r="AC24" s="190">
        <f t="shared" si="3"/>
        <v>0</v>
      </c>
      <c r="AD24" s="411"/>
      <c r="AE24" s="497"/>
    </row>
    <row r="25" spans="2:31" ht="108.75" customHeight="1" x14ac:dyDescent="0.25">
      <c r="B25" s="439"/>
      <c r="C25" s="438" t="s">
        <v>754</v>
      </c>
      <c r="D25" s="477">
        <v>2012170010013</v>
      </c>
      <c r="E25" s="364" t="s">
        <v>755</v>
      </c>
      <c r="F25" s="356" t="s">
        <v>756</v>
      </c>
      <c r="G25" s="204" t="s">
        <v>757</v>
      </c>
      <c r="H25" s="204" t="s">
        <v>758</v>
      </c>
      <c r="I25" s="227">
        <v>35</v>
      </c>
      <c r="J25" s="227">
        <v>3</v>
      </c>
      <c r="K25" s="227">
        <v>11</v>
      </c>
      <c r="L25" s="227">
        <v>21</v>
      </c>
      <c r="M25" s="227">
        <v>24</v>
      </c>
      <c r="N25" s="227">
        <v>13</v>
      </c>
      <c r="O25" s="227">
        <v>4</v>
      </c>
      <c r="P25" s="406">
        <v>70000000</v>
      </c>
      <c r="Q25" s="409">
        <f>SUM(P25:P27)</f>
        <v>78000000</v>
      </c>
      <c r="R25" s="409">
        <f>SUM(T25:T27)+SUM(W25:W27)+SUM(Z25:Z27)+SUM(AC25:AC27)</f>
        <v>78000000</v>
      </c>
      <c r="S25" s="409"/>
      <c r="T25" s="43">
        <f t="shared" si="0"/>
        <v>0</v>
      </c>
      <c r="U25" s="409">
        <f>SUM(T25:T27)</f>
        <v>0</v>
      </c>
      <c r="V25" s="410"/>
      <c r="W25" s="43">
        <f t="shared" si="1"/>
        <v>0</v>
      </c>
      <c r="X25" s="409">
        <f>SUM(W25:W27)</f>
        <v>0</v>
      </c>
      <c r="Y25" s="410"/>
      <c r="Z25" s="43">
        <f t="shared" si="2"/>
        <v>70000000</v>
      </c>
      <c r="AA25" s="409">
        <f>SUM(Z25:Z27)</f>
        <v>78000000</v>
      </c>
      <c r="AB25" s="410"/>
      <c r="AC25" s="43">
        <f t="shared" si="3"/>
        <v>0</v>
      </c>
      <c r="AD25" s="409">
        <f>SUM(AC25:AC27)</f>
        <v>0</v>
      </c>
      <c r="AE25" s="497"/>
    </row>
    <row r="26" spans="2:31" ht="54.75" customHeight="1" x14ac:dyDescent="0.25">
      <c r="B26" s="260"/>
      <c r="C26" s="457"/>
      <c r="D26" s="451"/>
      <c r="E26" s="365"/>
      <c r="F26" s="357"/>
      <c r="G26" s="204" t="s">
        <v>759</v>
      </c>
      <c r="H26" s="204" t="s">
        <v>760</v>
      </c>
      <c r="I26" s="227">
        <v>35</v>
      </c>
      <c r="J26" s="227">
        <v>3</v>
      </c>
      <c r="K26" s="227">
        <v>11</v>
      </c>
      <c r="L26" s="227">
        <v>21</v>
      </c>
      <c r="M26" s="227">
        <v>24</v>
      </c>
      <c r="N26" s="227">
        <v>13</v>
      </c>
      <c r="O26" s="227">
        <v>4</v>
      </c>
      <c r="P26" s="406"/>
      <c r="Q26" s="410"/>
      <c r="R26" s="410"/>
      <c r="S26" s="244"/>
      <c r="T26" s="43">
        <f t="shared" si="0"/>
        <v>0</v>
      </c>
      <c r="U26" s="410"/>
      <c r="V26" s="410"/>
      <c r="W26" s="43">
        <f t="shared" si="1"/>
        <v>0</v>
      </c>
      <c r="X26" s="410"/>
      <c r="Y26" s="410"/>
      <c r="Z26" s="43">
        <f t="shared" si="2"/>
        <v>0</v>
      </c>
      <c r="AA26" s="410"/>
      <c r="AB26" s="410"/>
      <c r="AC26" s="43">
        <f t="shared" si="3"/>
        <v>0</v>
      </c>
      <c r="AD26" s="410"/>
      <c r="AE26" s="497"/>
    </row>
    <row r="27" spans="2:31" ht="64.5" customHeight="1" thickBot="1" x14ac:dyDescent="0.3">
      <c r="B27" s="260"/>
      <c r="C27" s="457"/>
      <c r="D27" s="451"/>
      <c r="E27" s="365"/>
      <c r="F27" s="131" t="s">
        <v>761</v>
      </c>
      <c r="G27" s="206"/>
      <c r="H27" s="206"/>
      <c r="I27" s="199">
        <v>35</v>
      </c>
      <c r="J27" s="199">
        <v>3</v>
      </c>
      <c r="K27" s="199">
        <v>11</v>
      </c>
      <c r="L27" s="199">
        <v>21</v>
      </c>
      <c r="M27" s="199">
        <v>24</v>
      </c>
      <c r="N27" s="199">
        <v>13</v>
      </c>
      <c r="O27" s="199">
        <v>4</v>
      </c>
      <c r="P27" s="288">
        <v>8000000</v>
      </c>
      <c r="Q27" s="419"/>
      <c r="R27" s="419"/>
      <c r="S27" s="244"/>
      <c r="T27" s="192">
        <f t="shared" si="0"/>
        <v>0</v>
      </c>
      <c r="U27" s="419"/>
      <c r="V27" s="419"/>
      <c r="W27" s="192">
        <f t="shared" si="1"/>
        <v>0</v>
      </c>
      <c r="X27" s="419"/>
      <c r="Y27" s="419"/>
      <c r="Z27" s="192">
        <f t="shared" si="2"/>
        <v>8000000</v>
      </c>
      <c r="AA27" s="419"/>
      <c r="AB27" s="419"/>
      <c r="AC27" s="192">
        <f t="shared" si="3"/>
        <v>0</v>
      </c>
      <c r="AD27" s="419"/>
      <c r="AE27" s="498"/>
    </row>
    <row r="28" spans="2:31" ht="59.25" customHeight="1" x14ac:dyDescent="0.25">
      <c r="B28" s="424" t="s">
        <v>762</v>
      </c>
      <c r="C28" s="449" t="s">
        <v>763</v>
      </c>
      <c r="D28" s="487">
        <v>2012170010012</v>
      </c>
      <c r="E28" s="396" t="s">
        <v>764</v>
      </c>
      <c r="F28" s="203" t="s">
        <v>765</v>
      </c>
      <c r="G28" s="500" t="s">
        <v>766</v>
      </c>
      <c r="H28" s="400" t="s">
        <v>767</v>
      </c>
      <c r="I28" s="130">
        <v>35</v>
      </c>
      <c r="J28" s="130">
        <v>3</v>
      </c>
      <c r="K28" s="130">
        <v>11</v>
      </c>
      <c r="L28" s="130">
        <v>21</v>
      </c>
      <c r="M28" s="130">
        <v>31</v>
      </c>
      <c r="N28" s="130">
        <v>12</v>
      </c>
      <c r="O28" s="130">
        <v>4</v>
      </c>
      <c r="P28" s="107">
        <v>85000000</v>
      </c>
      <c r="Q28" s="464">
        <f>SUM(P28:P30)</f>
        <v>125000000</v>
      </c>
      <c r="R28" s="464">
        <f>SUM(T28:T30)+SUM(W28:W30)+SUM(Z28:Z30)+SUM(AC28:AC30)</f>
        <v>125000000</v>
      </c>
      <c r="S28" s="464">
        <f>V28+Y28+AB28+AE28</f>
        <v>125000000</v>
      </c>
      <c r="T28" s="35">
        <f t="shared" si="0"/>
        <v>0</v>
      </c>
      <c r="U28" s="464">
        <f>SUM(T28:T30)</f>
        <v>0</v>
      </c>
      <c r="V28" s="464">
        <f>SUM(T28:T30)</f>
        <v>0</v>
      </c>
      <c r="W28" s="35">
        <f t="shared" si="1"/>
        <v>0</v>
      </c>
      <c r="X28" s="464">
        <f>SUM(W28:W30)</f>
        <v>0</v>
      </c>
      <c r="Y28" s="464">
        <f>SUM(W28:W30)</f>
        <v>0</v>
      </c>
      <c r="Z28" s="35">
        <f t="shared" si="2"/>
        <v>85000000</v>
      </c>
      <c r="AA28" s="464">
        <f>SUM(Z28:Z30)</f>
        <v>125000000</v>
      </c>
      <c r="AB28" s="464">
        <f>SUM(Z28:Z30)</f>
        <v>125000000</v>
      </c>
      <c r="AC28" s="35">
        <f t="shared" si="3"/>
        <v>0</v>
      </c>
      <c r="AD28" s="464">
        <f>SUM(AC28:AC30)</f>
        <v>0</v>
      </c>
      <c r="AE28" s="496">
        <f>SUM(AC28:AC30)</f>
        <v>0</v>
      </c>
    </row>
    <row r="29" spans="2:31" ht="50.25" customHeight="1" x14ac:dyDescent="0.25">
      <c r="B29" s="425"/>
      <c r="C29" s="427"/>
      <c r="D29" s="429"/>
      <c r="E29" s="358"/>
      <c r="F29" s="204" t="s">
        <v>768</v>
      </c>
      <c r="G29" s="382"/>
      <c r="H29" s="365"/>
      <c r="I29" s="227">
        <v>35</v>
      </c>
      <c r="J29" s="227">
        <v>3</v>
      </c>
      <c r="K29" s="227">
        <v>11</v>
      </c>
      <c r="L29" s="227">
        <v>21</v>
      </c>
      <c r="M29" s="227">
        <v>31</v>
      </c>
      <c r="N29" s="227">
        <v>12</v>
      </c>
      <c r="O29" s="227">
        <v>4</v>
      </c>
      <c r="P29" s="252">
        <v>30000000</v>
      </c>
      <c r="Q29" s="410"/>
      <c r="R29" s="410"/>
      <c r="S29" s="410"/>
      <c r="T29" s="43">
        <f t="shared" si="0"/>
        <v>0</v>
      </c>
      <c r="U29" s="410"/>
      <c r="V29" s="410"/>
      <c r="W29" s="43">
        <f t="shared" si="1"/>
        <v>0</v>
      </c>
      <c r="X29" s="410"/>
      <c r="Y29" s="410"/>
      <c r="Z29" s="43">
        <f t="shared" si="2"/>
        <v>30000000</v>
      </c>
      <c r="AA29" s="410"/>
      <c r="AB29" s="410"/>
      <c r="AC29" s="43">
        <f t="shared" si="3"/>
        <v>0</v>
      </c>
      <c r="AD29" s="410"/>
      <c r="AE29" s="497"/>
    </row>
    <row r="30" spans="2:31" ht="39" customHeight="1" thickBot="1" x14ac:dyDescent="0.3">
      <c r="B30" s="426"/>
      <c r="C30" s="428"/>
      <c r="D30" s="430"/>
      <c r="E30" s="431"/>
      <c r="F30" s="234" t="s">
        <v>769</v>
      </c>
      <c r="G30" s="379"/>
      <c r="H30" s="375"/>
      <c r="I30" s="246">
        <v>35</v>
      </c>
      <c r="J30" s="246">
        <v>3</v>
      </c>
      <c r="K30" s="246">
        <v>11</v>
      </c>
      <c r="L30" s="246">
        <v>21</v>
      </c>
      <c r="M30" s="246">
        <v>31</v>
      </c>
      <c r="N30" s="246">
        <v>12</v>
      </c>
      <c r="O30" s="246">
        <v>4</v>
      </c>
      <c r="P30" s="108">
        <v>10000000</v>
      </c>
      <c r="Q30" s="419"/>
      <c r="R30" s="419"/>
      <c r="S30" s="419"/>
      <c r="T30" s="44">
        <f t="shared" si="0"/>
        <v>0</v>
      </c>
      <c r="U30" s="419"/>
      <c r="V30" s="419"/>
      <c r="W30" s="44">
        <f t="shared" si="1"/>
        <v>0</v>
      </c>
      <c r="X30" s="419"/>
      <c r="Y30" s="419"/>
      <c r="Z30" s="44">
        <f t="shared" si="2"/>
        <v>10000000</v>
      </c>
      <c r="AA30" s="419"/>
      <c r="AB30" s="419"/>
      <c r="AC30" s="44">
        <f t="shared" si="3"/>
        <v>0</v>
      </c>
      <c r="AD30" s="419"/>
      <c r="AE30" s="498"/>
    </row>
    <row r="31" spans="2:31" ht="33.75" customHeight="1" thickBot="1" x14ac:dyDescent="0.3">
      <c r="P31" s="127">
        <f>SUM(P10:P30)</f>
        <v>1403000000</v>
      </c>
      <c r="Q31" s="105">
        <f>SUM(Q10:Q28)</f>
        <v>1403000000</v>
      </c>
      <c r="R31" s="93">
        <f>SUM(R10:R28)</f>
        <v>1403000000</v>
      </c>
      <c r="S31" s="93">
        <f>SUM(S10:S28)</f>
        <v>1403000000</v>
      </c>
      <c r="T31" s="104">
        <f t="shared" ref="T31:AE31" si="4">SUM(T10:T30)</f>
        <v>0</v>
      </c>
      <c r="U31" s="104">
        <f t="shared" si="4"/>
        <v>0</v>
      </c>
      <c r="V31" s="22">
        <f t="shared" si="4"/>
        <v>0</v>
      </c>
      <c r="W31" s="104">
        <f t="shared" si="4"/>
        <v>0</v>
      </c>
      <c r="X31" s="104">
        <f t="shared" si="4"/>
        <v>0</v>
      </c>
      <c r="Y31" s="23">
        <f t="shared" si="4"/>
        <v>0</v>
      </c>
      <c r="Z31" s="104">
        <f t="shared" si="4"/>
        <v>1403000000</v>
      </c>
      <c r="AA31" s="104">
        <f t="shared" si="4"/>
        <v>1403000000</v>
      </c>
      <c r="AB31" s="23">
        <f t="shared" si="4"/>
        <v>1403000000</v>
      </c>
      <c r="AC31" s="104">
        <f t="shared" si="4"/>
        <v>0</v>
      </c>
      <c r="AD31" s="163">
        <f t="shared" si="4"/>
        <v>0</v>
      </c>
      <c r="AE31" s="24">
        <f t="shared" si="4"/>
        <v>0</v>
      </c>
    </row>
  </sheetData>
  <mergeCells count="92">
    <mergeCell ref="AE28:AE30"/>
    <mergeCell ref="AB14:AB27"/>
    <mergeCell ref="V14:V27"/>
    <mergeCell ref="Y14:Y27"/>
    <mergeCell ref="AE14:AE27"/>
    <mergeCell ref="X25:X27"/>
    <mergeCell ref="AD28:AD30"/>
    <mergeCell ref="R14:R17"/>
    <mergeCell ref="R19:R24"/>
    <mergeCell ref="R25:R27"/>
    <mergeCell ref="R28:R30"/>
    <mergeCell ref="S28:S30"/>
    <mergeCell ref="H28:H30"/>
    <mergeCell ref="Q28:Q30"/>
    <mergeCell ref="Q14:Q17"/>
    <mergeCell ref="Q19:Q24"/>
    <mergeCell ref="Q25:Q27"/>
    <mergeCell ref="P19:P21"/>
    <mergeCell ref="P25:P26"/>
    <mergeCell ref="B28:B30"/>
    <mergeCell ref="C28:C30"/>
    <mergeCell ref="D28:D30"/>
    <mergeCell ref="E28:E30"/>
    <mergeCell ref="G28:G30"/>
    <mergeCell ref="D19:D24"/>
    <mergeCell ref="C19:C24"/>
    <mergeCell ref="E19:E24"/>
    <mergeCell ref="F22:F24"/>
    <mergeCell ref="F25:F26"/>
    <mergeCell ref="E25:E27"/>
    <mergeCell ref="C25:C27"/>
    <mergeCell ref="D25:D27"/>
    <mergeCell ref="C14:C17"/>
    <mergeCell ref="D14:D17"/>
    <mergeCell ref="E14:E17"/>
    <mergeCell ref="F14:F16"/>
    <mergeCell ref="P14:P16"/>
    <mergeCell ref="B14:B25"/>
    <mergeCell ref="S14:S25"/>
    <mergeCell ref="F19:F21"/>
    <mergeCell ref="L10:L11"/>
    <mergeCell ref="M10:M11"/>
    <mergeCell ref="N10:N11"/>
    <mergeCell ref="O10:O11"/>
    <mergeCell ref="P10:P11"/>
    <mergeCell ref="P22:P24"/>
    <mergeCell ref="Q10:Q11"/>
    <mergeCell ref="C10:C11"/>
    <mergeCell ref="D10:D11"/>
    <mergeCell ref="E10:E11"/>
    <mergeCell ref="F10:F11"/>
    <mergeCell ref="I10:I11"/>
    <mergeCell ref="J10:J11"/>
    <mergeCell ref="B1:J1"/>
    <mergeCell ref="B2:J2"/>
    <mergeCell ref="B3:J3"/>
    <mergeCell ref="AE10:AE13"/>
    <mergeCell ref="AB10:AB13"/>
    <mergeCell ref="Y10:Y13"/>
    <mergeCell ref="V10:V13"/>
    <mergeCell ref="S10:S13"/>
    <mergeCell ref="B10:B13"/>
    <mergeCell ref="C5:J5"/>
    <mergeCell ref="B6:B7"/>
    <mergeCell ref="C6:J7"/>
    <mergeCell ref="R10:R11"/>
    <mergeCell ref="Z10:Z11"/>
    <mergeCell ref="K10:K11"/>
    <mergeCell ref="U10:U11"/>
    <mergeCell ref="AB28:AB30"/>
    <mergeCell ref="U28:U30"/>
    <mergeCell ref="W10:W11"/>
    <mergeCell ref="X28:X30"/>
    <mergeCell ref="AA10:AA11"/>
    <mergeCell ref="AA14:AA17"/>
    <mergeCell ref="AA19:AA24"/>
    <mergeCell ref="AA25:AA27"/>
    <mergeCell ref="AA28:AA30"/>
    <mergeCell ref="U14:U17"/>
    <mergeCell ref="V28:V30"/>
    <mergeCell ref="Y28:Y30"/>
    <mergeCell ref="T10:T11"/>
    <mergeCell ref="AD10:AD11"/>
    <mergeCell ref="AD14:AD17"/>
    <mergeCell ref="AD19:AD24"/>
    <mergeCell ref="AD25:AD27"/>
    <mergeCell ref="U19:U24"/>
    <mergeCell ref="U25:U27"/>
    <mergeCell ref="AC10:AC11"/>
    <mergeCell ref="X10:X11"/>
    <mergeCell ref="X14:X17"/>
    <mergeCell ref="X19:X24"/>
  </mergeCells>
  <pageMargins left="1.3779527559055118" right="0.11811023622047245" top="0.74803149606299213" bottom="0.74803149606299213" header="0.31496062992125984" footer="0.31496062992125984"/>
  <pageSetup paperSize="5"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E23"/>
  <sheetViews>
    <sheetView showGridLines="0" zoomScale="55" zoomScaleNormal="55" workbookViewId="0">
      <selection activeCell="P10" sqref="P10:P21"/>
    </sheetView>
  </sheetViews>
  <sheetFormatPr baseColWidth="10" defaultColWidth="11.42578125" defaultRowHeight="15.75" x14ac:dyDescent="0.25"/>
  <cols>
    <col min="1" max="1" width="11.42578125" style="5"/>
    <col min="2" max="2" width="28.28515625" style="5" customWidth="1"/>
    <col min="3" max="3" width="29.42578125" style="5" customWidth="1"/>
    <col min="4" max="4" width="18.28515625" style="5" customWidth="1"/>
    <col min="5" max="5" width="51.42578125" style="5" customWidth="1"/>
    <col min="6" max="6" width="48.7109375" style="5" customWidth="1"/>
    <col min="7" max="7" width="17.5703125" style="129" customWidth="1"/>
    <col min="8" max="8" width="37.5703125" style="5" customWidth="1"/>
    <col min="9" max="9" width="5.28515625" style="5" customWidth="1"/>
    <col min="10" max="15" width="5.85546875" style="5" customWidth="1"/>
    <col min="16" max="16" width="24.42578125" style="118" customWidth="1"/>
    <col min="17" max="17" width="23" style="5" customWidth="1"/>
    <col min="18" max="18" width="25.28515625" style="5" bestFit="1" customWidth="1"/>
    <col min="19" max="19" width="23" style="5" bestFit="1" customWidth="1"/>
    <col min="20" max="21" width="19.42578125" style="5" customWidth="1"/>
    <col min="22" max="22" width="19.42578125" style="5" bestFit="1" customWidth="1"/>
    <col min="23" max="23" width="16.7109375" style="5" bestFit="1" customWidth="1"/>
    <col min="24" max="24" width="16.7109375" style="5" customWidth="1"/>
    <col min="25" max="25" width="19.42578125" style="5" bestFit="1" customWidth="1"/>
    <col min="26" max="26" width="18.28515625" style="5" bestFit="1" customWidth="1"/>
    <col min="27" max="27" width="18.28515625" style="5" customWidth="1"/>
    <col min="28" max="28" width="23" style="5" bestFit="1" customWidth="1"/>
    <col min="29" max="30" width="19.7109375" style="5" customWidth="1"/>
    <col min="31" max="31" width="21.140625" style="5" customWidth="1"/>
    <col min="32" max="16384" width="11.42578125" style="5"/>
  </cols>
  <sheetData>
    <row r="1" spans="2:31" ht="15.75" customHeight="1" x14ac:dyDescent="0.25">
      <c r="B1" s="327" t="s">
        <v>0</v>
      </c>
      <c r="C1" s="327"/>
      <c r="D1" s="327"/>
      <c r="E1" s="327"/>
      <c r="F1" s="327"/>
      <c r="G1" s="327"/>
      <c r="H1" s="327"/>
      <c r="I1" s="327"/>
      <c r="J1" s="327"/>
    </row>
    <row r="2" spans="2:31" ht="15.75" customHeight="1" x14ac:dyDescent="0.25">
      <c r="B2" s="327" t="s">
        <v>1</v>
      </c>
      <c r="C2" s="327"/>
      <c r="D2" s="327"/>
      <c r="E2" s="327"/>
      <c r="F2" s="327"/>
      <c r="G2" s="327"/>
      <c r="H2" s="327"/>
      <c r="I2" s="327"/>
      <c r="J2" s="327"/>
    </row>
    <row r="3" spans="2:31" x14ac:dyDescent="0.25">
      <c r="B3" s="327" t="s">
        <v>2</v>
      </c>
      <c r="C3" s="327"/>
      <c r="D3" s="327"/>
      <c r="E3" s="327"/>
      <c r="F3" s="327"/>
      <c r="G3" s="327"/>
      <c r="H3" s="327"/>
      <c r="I3" s="327"/>
      <c r="J3" s="327"/>
    </row>
    <row r="4" spans="2:31" x14ac:dyDescent="0.25">
      <c r="B4" s="6"/>
      <c r="C4" s="194"/>
      <c r="D4" s="41"/>
    </row>
    <row r="5" spans="2:31" x14ac:dyDescent="0.25">
      <c r="B5" s="9" t="s">
        <v>195</v>
      </c>
      <c r="C5" s="450" t="s">
        <v>705</v>
      </c>
      <c r="D5" s="450"/>
      <c r="E5" s="450"/>
      <c r="F5" s="450"/>
      <c r="G5" s="450"/>
      <c r="H5" s="450"/>
      <c r="I5" s="450"/>
      <c r="J5" s="450"/>
    </row>
    <row r="6" spans="2:31" x14ac:dyDescent="0.25">
      <c r="B6" s="504" t="s">
        <v>770</v>
      </c>
      <c r="C6" s="355" t="s">
        <v>771</v>
      </c>
      <c r="D6" s="355"/>
      <c r="E6" s="355"/>
      <c r="F6" s="355"/>
      <c r="G6" s="355"/>
      <c r="H6" s="355"/>
      <c r="I6" s="355"/>
      <c r="J6" s="355"/>
    </row>
    <row r="7" spans="2:31" x14ac:dyDescent="0.25">
      <c r="B7" s="504"/>
      <c r="C7" s="355"/>
      <c r="D7" s="355"/>
      <c r="E7" s="355"/>
      <c r="F7" s="355"/>
      <c r="G7" s="355"/>
      <c r="H7" s="355"/>
      <c r="I7" s="355"/>
      <c r="J7" s="355"/>
    </row>
    <row r="8" spans="2:31" ht="16.5" thickBot="1" x14ac:dyDescent="0.3">
      <c r="D8" s="15"/>
      <c r="E8" s="15"/>
      <c r="F8" s="15"/>
      <c r="G8" s="134"/>
      <c r="H8" s="15"/>
    </row>
    <row r="9" spans="2:31" ht="56.25" customHeight="1" thickBot="1" x14ac:dyDescent="0.3">
      <c r="B9" s="197" t="s">
        <v>66</v>
      </c>
      <c r="C9" s="30" t="s">
        <v>67</v>
      </c>
      <c r="D9" s="31" t="s">
        <v>68</v>
      </c>
      <c r="E9" s="31" t="s">
        <v>69</v>
      </c>
      <c r="F9" s="89" t="s">
        <v>70</v>
      </c>
      <c r="G9" s="89" t="s">
        <v>71</v>
      </c>
      <c r="H9" s="89" t="s">
        <v>72</v>
      </c>
      <c r="I9" s="89" t="s">
        <v>73</v>
      </c>
      <c r="J9" s="89" t="s">
        <v>74</v>
      </c>
      <c r="K9" s="89" t="s">
        <v>75</v>
      </c>
      <c r="L9" s="89" t="s">
        <v>76</v>
      </c>
      <c r="M9" s="89" t="s">
        <v>77</v>
      </c>
      <c r="N9" s="89" t="s">
        <v>78</v>
      </c>
      <c r="O9" s="89" t="s">
        <v>79</v>
      </c>
      <c r="P9" s="116" t="s">
        <v>80</v>
      </c>
      <c r="Q9" s="89" t="s">
        <v>81</v>
      </c>
      <c r="R9" s="32" t="s">
        <v>82</v>
      </c>
      <c r="S9" s="32" t="s">
        <v>83</v>
      </c>
      <c r="T9" s="95" t="s">
        <v>12</v>
      </c>
      <c r="U9" s="19" t="s">
        <v>84</v>
      </c>
      <c r="V9" s="19" t="s">
        <v>85</v>
      </c>
      <c r="W9" s="94" t="s">
        <v>13</v>
      </c>
      <c r="X9" s="20" t="s">
        <v>86</v>
      </c>
      <c r="Y9" s="20" t="s">
        <v>87</v>
      </c>
      <c r="Z9" s="94" t="s">
        <v>88</v>
      </c>
      <c r="AA9" s="20" t="s">
        <v>89</v>
      </c>
      <c r="AB9" s="20" t="s">
        <v>90</v>
      </c>
      <c r="AC9" s="94" t="s">
        <v>91</v>
      </c>
      <c r="AD9" s="161" t="s">
        <v>92</v>
      </c>
      <c r="AE9" s="21" t="s">
        <v>93</v>
      </c>
    </row>
    <row r="10" spans="2:31" ht="71.25" customHeight="1" x14ac:dyDescent="0.25">
      <c r="B10" s="424" t="s">
        <v>772</v>
      </c>
      <c r="C10" s="478" t="s">
        <v>773</v>
      </c>
      <c r="D10" s="532">
        <v>2012170010108</v>
      </c>
      <c r="E10" s="400" t="s">
        <v>774</v>
      </c>
      <c r="F10" s="203" t="s">
        <v>775</v>
      </c>
      <c r="G10" s="130"/>
      <c r="H10" s="400" t="s">
        <v>776</v>
      </c>
      <c r="I10" s="130">
        <v>29</v>
      </c>
      <c r="J10" s="130">
        <v>3</v>
      </c>
      <c r="K10" s="130">
        <v>11</v>
      </c>
      <c r="L10" s="130">
        <v>22</v>
      </c>
      <c r="M10" s="130">
        <v>11</v>
      </c>
      <c r="N10" s="130">
        <v>108</v>
      </c>
      <c r="O10" s="130">
        <v>4</v>
      </c>
      <c r="P10" s="107">
        <v>78000000</v>
      </c>
      <c r="Q10" s="464">
        <f>SUM(P10:P15)</f>
        <v>1655000000</v>
      </c>
      <c r="R10" s="506">
        <f>SUM(T10:T21)+SUM(W10:W21)+SUM(Z10:Z21)+SUM(AC10:AC21)</f>
        <v>2279000000</v>
      </c>
      <c r="S10" s="407">
        <f>V10+Y10+AB10+AE10</f>
        <v>2304000000</v>
      </c>
      <c r="T10" s="35">
        <f>IF(K10=33,P10,IF(K10=83,P10,0))</f>
        <v>0</v>
      </c>
      <c r="U10" s="506">
        <f>SUM(T10:T21)</f>
        <v>0</v>
      </c>
      <c r="V10" s="464">
        <f>SUM(T10:T22)</f>
        <v>0</v>
      </c>
      <c r="W10" s="35">
        <f>IF(K10=22,P10,IF(K10=82,P10,0))</f>
        <v>0</v>
      </c>
      <c r="X10" s="506">
        <f>SUM(W10:W21)</f>
        <v>0</v>
      </c>
      <c r="Y10" s="407">
        <f>SUM(W10:W22)</f>
        <v>0</v>
      </c>
      <c r="Z10" s="35">
        <f>IF(K10=11,P10,IF(K10=81,P10,0))</f>
        <v>78000000</v>
      </c>
      <c r="AA10" s="506">
        <f>SUM(Z10:Z21)</f>
        <v>2279000000</v>
      </c>
      <c r="AB10" s="407">
        <f>SUM(Z10:Z22)</f>
        <v>2304000000</v>
      </c>
      <c r="AC10" s="35">
        <f>IF(K10=55,P10,IF(K10=85,P10,0))</f>
        <v>0</v>
      </c>
      <c r="AD10" s="506">
        <f>SUM(AC10:AC21)</f>
        <v>0</v>
      </c>
      <c r="AE10" s="492">
        <f>SUM(AC10:AC22)</f>
        <v>0</v>
      </c>
    </row>
    <row r="11" spans="2:31" ht="52.5" customHeight="1" x14ac:dyDescent="0.25">
      <c r="B11" s="445"/>
      <c r="C11" s="457"/>
      <c r="D11" s="451"/>
      <c r="E11" s="365"/>
      <c r="F11" s="207" t="s">
        <v>777</v>
      </c>
      <c r="G11" s="200"/>
      <c r="H11" s="365"/>
      <c r="I11" s="200">
        <v>29</v>
      </c>
      <c r="J11" s="200">
        <v>3</v>
      </c>
      <c r="K11" s="200">
        <v>11</v>
      </c>
      <c r="L11" s="200">
        <v>22</v>
      </c>
      <c r="M11" s="200">
        <v>11</v>
      </c>
      <c r="N11" s="200">
        <v>108</v>
      </c>
      <c r="O11" s="200">
        <v>4</v>
      </c>
      <c r="P11" s="258">
        <v>42000000</v>
      </c>
      <c r="Q11" s="410"/>
      <c r="R11" s="345"/>
      <c r="S11" s="411"/>
      <c r="T11" s="191">
        <f t="shared" ref="T11:T22" si="0">IF(K11=33,P11,IF(K11=83,P11,0))</f>
        <v>0</v>
      </c>
      <c r="U11" s="345"/>
      <c r="V11" s="410"/>
      <c r="W11" s="191">
        <f t="shared" ref="W11:W22" si="1">IF(K11=22,P11,IF(K11=82,P11,0))</f>
        <v>0</v>
      </c>
      <c r="X11" s="345"/>
      <c r="Y11" s="411"/>
      <c r="Z11" s="191">
        <f t="shared" ref="Z11:Z22" si="2">IF(K11=11,P11,IF(K11=81,P11,0))</f>
        <v>42000000</v>
      </c>
      <c r="AA11" s="345"/>
      <c r="AB11" s="411"/>
      <c r="AC11" s="191">
        <f t="shared" ref="AC11:AC22" si="3">IF(K11=55,P11,IF(K11=85,P11,0))</f>
        <v>0</v>
      </c>
      <c r="AD11" s="345"/>
      <c r="AE11" s="529"/>
    </row>
    <row r="12" spans="2:31" ht="37.5" customHeight="1" x14ac:dyDescent="0.25">
      <c r="B12" s="445"/>
      <c r="C12" s="457"/>
      <c r="D12" s="451"/>
      <c r="E12" s="365"/>
      <c r="F12" s="207" t="s">
        <v>778</v>
      </c>
      <c r="G12" s="200"/>
      <c r="H12" s="366"/>
      <c r="I12" s="200">
        <v>29</v>
      </c>
      <c r="J12" s="200">
        <v>3</v>
      </c>
      <c r="K12" s="200">
        <v>11</v>
      </c>
      <c r="L12" s="200">
        <v>22</v>
      </c>
      <c r="M12" s="200">
        <v>11</v>
      </c>
      <c r="N12" s="200">
        <v>108</v>
      </c>
      <c r="O12" s="200">
        <v>4</v>
      </c>
      <c r="P12" s="258">
        <v>20000000</v>
      </c>
      <c r="Q12" s="410"/>
      <c r="R12" s="345"/>
      <c r="S12" s="411"/>
      <c r="T12" s="191">
        <f t="shared" si="0"/>
        <v>0</v>
      </c>
      <c r="U12" s="345"/>
      <c r="V12" s="410"/>
      <c r="W12" s="191">
        <f t="shared" si="1"/>
        <v>0</v>
      </c>
      <c r="X12" s="345"/>
      <c r="Y12" s="411"/>
      <c r="Z12" s="191">
        <f t="shared" si="2"/>
        <v>20000000</v>
      </c>
      <c r="AA12" s="345"/>
      <c r="AB12" s="411"/>
      <c r="AC12" s="191">
        <f t="shared" si="3"/>
        <v>0</v>
      </c>
      <c r="AD12" s="345"/>
      <c r="AE12" s="529"/>
    </row>
    <row r="13" spans="2:31" ht="36" customHeight="1" x14ac:dyDescent="0.25">
      <c r="B13" s="445"/>
      <c r="C13" s="457"/>
      <c r="D13" s="451"/>
      <c r="E13" s="365"/>
      <c r="F13" s="207" t="s">
        <v>779</v>
      </c>
      <c r="G13" s="200" t="s">
        <v>780</v>
      </c>
      <c r="H13" s="207" t="s">
        <v>781</v>
      </c>
      <c r="I13" s="200">
        <v>29</v>
      </c>
      <c r="J13" s="200">
        <v>3</v>
      </c>
      <c r="K13" s="200">
        <v>11</v>
      </c>
      <c r="L13" s="200">
        <v>22</v>
      </c>
      <c r="M13" s="200">
        <v>11</v>
      </c>
      <c r="N13" s="200">
        <v>108</v>
      </c>
      <c r="O13" s="200">
        <v>4</v>
      </c>
      <c r="P13" s="258">
        <v>15000000</v>
      </c>
      <c r="Q13" s="410"/>
      <c r="R13" s="345"/>
      <c r="S13" s="411"/>
      <c r="T13" s="191">
        <f t="shared" si="0"/>
        <v>0</v>
      </c>
      <c r="U13" s="345"/>
      <c r="V13" s="410"/>
      <c r="W13" s="191">
        <f t="shared" si="1"/>
        <v>0</v>
      </c>
      <c r="X13" s="345"/>
      <c r="Y13" s="411"/>
      <c r="Z13" s="191">
        <f t="shared" si="2"/>
        <v>15000000</v>
      </c>
      <c r="AA13" s="345"/>
      <c r="AB13" s="411"/>
      <c r="AC13" s="191">
        <f t="shared" si="3"/>
        <v>0</v>
      </c>
      <c r="AD13" s="345"/>
      <c r="AE13" s="529"/>
    </row>
    <row r="14" spans="2:31" ht="94.5" customHeight="1" x14ac:dyDescent="0.25">
      <c r="B14" s="445"/>
      <c r="C14" s="457"/>
      <c r="D14" s="451"/>
      <c r="E14" s="365"/>
      <c r="F14" s="207" t="s">
        <v>782</v>
      </c>
      <c r="G14" s="200" t="s">
        <v>783</v>
      </c>
      <c r="H14" s="207" t="s">
        <v>784</v>
      </c>
      <c r="I14" s="200">
        <v>29</v>
      </c>
      <c r="J14" s="200">
        <v>3</v>
      </c>
      <c r="K14" s="200">
        <v>11</v>
      </c>
      <c r="L14" s="200">
        <v>22</v>
      </c>
      <c r="M14" s="200">
        <v>11</v>
      </c>
      <c r="N14" s="200">
        <v>108</v>
      </c>
      <c r="O14" s="200">
        <v>4</v>
      </c>
      <c r="P14" s="258">
        <v>400000000</v>
      </c>
      <c r="Q14" s="410"/>
      <c r="R14" s="345"/>
      <c r="S14" s="411"/>
      <c r="T14" s="191">
        <f t="shared" si="0"/>
        <v>0</v>
      </c>
      <c r="U14" s="345"/>
      <c r="V14" s="410"/>
      <c r="W14" s="191">
        <f t="shared" si="1"/>
        <v>0</v>
      </c>
      <c r="X14" s="345"/>
      <c r="Y14" s="411"/>
      <c r="Z14" s="191">
        <f t="shared" si="2"/>
        <v>400000000</v>
      </c>
      <c r="AA14" s="345"/>
      <c r="AB14" s="411"/>
      <c r="AC14" s="191">
        <f t="shared" si="3"/>
        <v>0</v>
      </c>
      <c r="AD14" s="345"/>
      <c r="AE14" s="529"/>
    </row>
    <row r="15" spans="2:31" ht="45" customHeight="1" x14ac:dyDescent="0.25">
      <c r="B15" s="445"/>
      <c r="C15" s="457"/>
      <c r="D15" s="502"/>
      <c r="E15" s="366"/>
      <c r="F15" s="207" t="s">
        <v>785</v>
      </c>
      <c r="G15" s="200" t="s">
        <v>786</v>
      </c>
      <c r="H15" s="207" t="s">
        <v>787</v>
      </c>
      <c r="I15" s="200">
        <v>29</v>
      </c>
      <c r="J15" s="200">
        <v>3</v>
      </c>
      <c r="K15" s="200">
        <v>11</v>
      </c>
      <c r="L15" s="200">
        <v>22</v>
      </c>
      <c r="M15" s="200">
        <v>11</v>
      </c>
      <c r="N15" s="200">
        <v>108</v>
      </c>
      <c r="O15" s="200">
        <v>4</v>
      </c>
      <c r="P15" s="258">
        <v>1100000000</v>
      </c>
      <c r="Q15" s="411"/>
      <c r="R15" s="345"/>
      <c r="S15" s="411"/>
      <c r="T15" s="191">
        <f>IF(K15=33,P15,IF(K15=83,P15,0))</f>
        <v>0</v>
      </c>
      <c r="U15" s="345"/>
      <c r="V15" s="410"/>
      <c r="W15" s="191">
        <f t="shared" si="1"/>
        <v>0</v>
      </c>
      <c r="X15" s="345"/>
      <c r="Y15" s="411"/>
      <c r="Z15" s="191">
        <f t="shared" si="2"/>
        <v>1100000000</v>
      </c>
      <c r="AA15" s="345"/>
      <c r="AB15" s="411"/>
      <c r="AC15" s="191">
        <f t="shared" si="3"/>
        <v>0</v>
      </c>
      <c r="AD15" s="345"/>
      <c r="AE15" s="529"/>
    </row>
    <row r="16" spans="2:31" ht="146.25" customHeight="1" x14ac:dyDescent="0.25">
      <c r="B16" s="425"/>
      <c r="C16" s="457"/>
      <c r="D16" s="477">
        <v>2012170010116</v>
      </c>
      <c r="E16" s="364" t="s">
        <v>788</v>
      </c>
      <c r="F16" s="204" t="s">
        <v>789</v>
      </c>
      <c r="G16" s="356" t="s">
        <v>790</v>
      </c>
      <c r="H16" s="364" t="s">
        <v>791</v>
      </c>
      <c r="I16" s="200">
        <v>29</v>
      </c>
      <c r="J16" s="200">
        <v>3</v>
      </c>
      <c r="K16" s="200">
        <v>11</v>
      </c>
      <c r="L16" s="200">
        <v>22</v>
      </c>
      <c r="M16" s="200">
        <v>11</v>
      </c>
      <c r="N16" s="227">
        <v>116</v>
      </c>
      <c r="O16" s="227">
        <v>4</v>
      </c>
      <c r="P16" s="252">
        <v>124000000</v>
      </c>
      <c r="Q16" s="409">
        <f>SUM(P16:P21)</f>
        <v>624000000</v>
      </c>
      <c r="R16" s="345"/>
      <c r="S16" s="408"/>
      <c r="T16" s="43">
        <f t="shared" si="0"/>
        <v>0</v>
      </c>
      <c r="U16" s="345"/>
      <c r="V16" s="410"/>
      <c r="W16" s="43">
        <f t="shared" si="1"/>
        <v>0</v>
      </c>
      <c r="X16" s="345"/>
      <c r="Y16" s="408"/>
      <c r="Z16" s="43">
        <f t="shared" si="2"/>
        <v>124000000</v>
      </c>
      <c r="AA16" s="345"/>
      <c r="AB16" s="408"/>
      <c r="AC16" s="43">
        <f t="shared" si="3"/>
        <v>0</v>
      </c>
      <c r="AD16" s="345"/>
      <c r="AE16" s="493"/>
    </row>
    <row r="17" spans="2:31" ht="79.5" customHeight="1" x14ac:dyDescent="0.25">
      <c r="B17" s="439"/>
      <c r="C17" s="457"/>
      <c r="D17" s="451"/>
      <c r="E17" s="365"/>
      <c r="F17" s="206" t="s">
        <v>792</v>
      </c>
      <c r="G17" s="382"/>
      <c r="H17" s="365"/>
      <c r="I17" s="200">
        <v>29</v>
      </c>
      <c r="J17" s="200">
        <v>3</v>
      </c>
      <c r="K17" s="200">
        <v>11</v>
      </c>
      <c r="L17" s="200">
        <v>22</v>
      </c>
      <c r="M17" s="200">
        <v>11</v>
      </c>
      <c r="N17" s="227">
        <v>116</v>
      </c>
      <c r="O17" s="227">
        <v>5</v>
      </c>
      <c r="P17" s="288">
        <v>230000000</v>
      </c>
      <c r="Q17" s="410"/>
      <c r="R17" s="345"/>
      <c r="S17" s="409"/>
      <c r="T17" s="190">
        <f t="shared" si="0"/>
        <v>0</v>
      </c>
      <c r="U17" s="345"/>
      <c r="V17" s="410"/>
      <c r="W17" s="190">
        <f t="shared" si="1"/>
        <v>0</v>
      </c>
      <c r="X17" s="345"/>
      <c r="Y17" s="409"/>
      <c r="Z17" s="190">
        <f t="shared" si="2"/>
        <v>230000000</v>
      </c>
      <c r="AA17" s="345"/>
      <c r="AB17" s="409"/>
      <c r="AC17" s="190">
        <f t="shared" si="3"/>
        <v>0</v>
      </c>
      <c r="AD17" s="345"/>
      <c r="AE17" s="530"/>
    </row>
    <row r="18" spans="2:31" ht="59.25" customHeight="1" x14ac:dyDescent="0.25">
      <c r="B18" s="439"/>
      <c r="C18" s="457"/>
      <c r="D18" s="451"/>
      <c r="E18" s="365"/>
      <c r="F18" s="206" t="s">
        <v>793</v>
      </c>
      <c r="G18" s="382"/>
      <c r="H18" s="365"/>
      <c r="I18" s="200">
        <v>29</v>
      </c>
      <c r="J18" s="200">
        <v>3</v>
      </c>
      <c r="K18" s="200">
        <v>11</v>
      </c>
      <c r="L18" s="200">
        <v>22</v>
      </c>
      <c r="M18" s="200">
        <v>11</v>
      </c>
      <c r="N18" s="227">
        <v>116</v>
      </c>
      <c r="O18" s="227">
        <v>5</v>
      </c>
      <c r="P18" s="288">
        <v>60000000</v>
      </c>
      <c r="Q18" s="410"/>
      <c r="R18" s="345"/>
      <c r="S18" s="409"/>
      <c r="T18" s="190">
        <f t="shared" si="0"/>
        <v>0</v>
      </c>
      <c r="U18" s="345"/>
      <c r="V18" s="410"/>
      <c r="W18" s="190">
        <f t="shared" si="1"/>
        <v>0</v>
      </c>
      <c r="X18" s="345"/>
      <c r="Y18" s="409"/>
      <c r="Z18" s="190">
        <f t="shared" si="2"/>
        <v>60000000</v>
      </c>
      <c r="AA18" s="345"/>
      <c r="AB18" s="409"/>
      <c r="AC18" s="190">
        <f t="shared" si="3"/>
        <v>0</v>
      </c>
      <c r="AD18" s="345"/>
      <c r="AE18" s="530"/>
    </row>
    <row r="19" spans="2:31" ht="94.5" customHeight="1" x14ac:dyDescent="0.25">
      <c r="B19" s="439"/>
      <c r="C19" s="457"/>
      <c r="D19" s="451"/>
      <c r="E19" s="365"/>
      <c r="F19" s="206" t="s">
        <v>794</v>
      </c>
      <c r="G19" s="357"/>
      <c r="H19" s="366"/>
      <c r="I19" s="200">
        <v>29</v>
      </c>
      <c r="J19" s="200">
        <v>3</v>
      </c>
      <c r="K19" s="200">
        <v>11</v>
      </c>
      <c r="L19" s="200">
        <v>22</v>
      </c>
      <c r="M19" s="200">
        <v>11</v>
      </c>
      <c r="N19" s="227">
        <v>116</v>
      </c>
      <c r="O19" s="227">
        <v>2</v>
      </c>
      <c r="P19" s="288">
        <v>160000000</v>
      </c>
      <c r="Q19" s="410"/>
      <c r="R19" s="345"/>
      <c r="S19" s="409"/>
      <c r="T19" s="190">
        <f t="shared" si="0"/>
        <v>0</v>
      </c>
      <c r="U19" s="345"/>
      <c r="V19" s="410"/>
      <c r="W19" s="190">
        <f t="shared" si="1"/>
        <v>0</v>
      </c>
      <c r="X19" s="345"/>
      <c r="Y19" s="409"/>
      <c r="Z19" s="190">
        <f t="shared" si="2"/>
        <v>160000000</v>
      </c>
      <c r="AA19" s="345"/>
      <c r="AB19" s="409"/>
      <c r="AC19" s="190">
        <f t="shared" si="3"/>
        <v>0</v>
      </c>
      <c r="AD19" s="345"/>
      <c r="AE19" s="530"/>
    </row>
    <row r="20" spans="2:31" ht="59.25" customHeight="1" x14ac:dyDescent="0.25">
      <c r="B20" s="439"/>
      <c r="C20" s="457"/>
      <c r="D20" s="451"/>
      <c r="E20" s="365"/>
      <c r="F20" s="206" t="s">
        <v>795</v>
      </c>
      <c r="G20" s="356" t="s">
        <v>796</v>
      </c>
      <c r="H20" s="364" t="s">
        <v>797</v>
      </c>
      <c r="I20" s="200">
        <v>29</v>
      </c>
      <c r="J20" s="200">
        <v>3</v>
      </c>
      <c r="K20" s="200">
        <v>11</v>
      </c>
      <c r="L20" s="200">
        <v>22</v>
      </c>
      <c r="M20" s="200">
        <v>11</v>
      </c>
      <c r="N20" s="227">
        <v>116</v>
      </c>
      <c r="O20" s="199">
        <v>6</v>
      </c>
      <c r="P20" s="288">
        <v>12500000</v>
      </c>
      <c r="Q20" s="410"/>
      <c r="R20" s="345"/>
      <c r="S20" s="409"/>
      <c r="T20" s="190">
        <f t="shared" si="0"/>
        <v>0</v>
      </c>
      <c r="U20" s="345"/>
      <c r="V20" s="410"/>
      <c r="W20" s="190">
        <f t="shared" si="1"/>
        <v>0</v>
      </c>
      <c r="X20" s="345"/>
      <c r="Y20" s="409"/>
      <c r="Z20" s="190">
        <f t="shared" si="2"/>
        <v>12500000</v>
      </c>
      <c r="AA20" s="345"/>
      <c r="AB20" s="409"/>
      <c r="AC20" s="190">
        <f t="shared" si="3"/>
        <v>0</v>
      </c>
      <c r="AD20" s="345"/>
      <c r="AE20" s="530"/>
    </row>
    <row r="21" spans="2:31" ht="87.75" customHeight="1" x14ac:dyDescent="0.25">
      <c r="B21" s="439"/>
      <c r="C21" s="447"/>
      <c r="D21" s="502"/>
      <c r="E21" s="366"/>
      <c r="F21" s="206" t="s">
        <v>798</v>
      </c>
      <c r="G21" s="357"/>
      <c r="H21" s="366"/>
      <c r="I21" s="200">
        <v>29</v>
      </c>
      <c r="J21" s="200">
        <v>3</v>
      </c>
      <c r="K21" s="200">
        <v>11</v>
      </c>
      <c r="L21" s="200">
        <v>22</v>
      </c>
      <c r="M21" s="200">
        <v>11</v>
      </c>
      <c r="N21" s="227">
        <v>116</v>
      </c>
      <c r="O21" s="199">
        <v>4</v>
      </c>
      <c r="P21" s="288">
        <v>37500000</v>
      </c>
      <c r="Q21" s="411"/>
      <c r="R21" s="344"/>
      <c r="S21" s="409"/>
      <c r="T21" s="190">
        <f t="shared" si="0"/>
        <v>0</v>
      </c>
      <c r="U21" s="344"/>
      <c r="V21" s="410"/>
      <c r="W21" s="190">
        <f t="shared" si="1"/>
        <v>0</v>
      </c>
      <c r="X21" s="344"/>
      <c r="Y21" s="409"/>
      <c r="Z21" s="190">
        <f t="shared" si="2"/>
        <v>37500000</v>
      </c>
      <c r="AA21" s="344"/>
      <c r="AB21" s="409"/>
      <c r="AC21" s="190">
        <f t="shared" si="3"/>
        <v>0</v>
      </c>
      <c r="AD21" s="344"/>
      <c r="AE21" s="530"/>
    </row>
    <row r="22" spans="2:31" ht="166.5" customHeight="1" thickBot="1" x14ac:dyDescent="0.3">
      <c r="B22" s="426"/>
      <c r="C22" s="231" t="s">
        <v>799</v>
      </c>
      <c r="D22" s="42">
        <v>2012170010013</v>
      </c>
      <c r="E22" s="234" t="s">
        <v>755</v>
      </c>
      <c r="F22" s="234" t="s">
        <v>800</v>
      </c>
      <c r="G22" s="246" t="s">
        <v>757</v>
      </c>
      <c r="H22" s="234" t="s">
        <v>800</v>
      </c>
      <c r="I22" s="246">
        <v>35</v>
      </c>
      <c r="J22" s="246">
        <v>3</v>
      </c>
      <c r="K22" s="246">
        <v>11</v>
      </c>
      <c r="L22" s="246">
        <v>22</v>
      </c>
      <c r="M22" s="246">
        <v>12</v>
      </c>
      <c r="N22" s="246">
        <v>13</v>
      </c>
      <c r="O22" s="246">
        <v>4</v>
      </c>
      <c r="P22" s="108">
        <v>25000000</v>
      </c>
      <c r="Q22" s="239">
        <f>T22+W22+Z22+AC22</f>
        <v>25000000</v>
      </c>
      <c r="R22" s="44">
        <f>T22+W22+Z22+AC22</f>
        <v>25000000</v>
      </c>
      <c r="S22" s="418"/>
      <c r="T22" s="44">
        <f t="shared" si="0"/>
        <v>0</v>
      </c>
      <c r="U22" s="44">
        <f>T22</f>
        <v>0</v>
      </c>
      <c r="V22" s="419"/>
      <c r="W22" s="44">
        <f t="shared" si="1"/>
        <v>0</v>
      </c>
      <c r="X22" s="44">
        <f>W22</f>
        <v>0</v>
      </c>
      <c r="Y22" s="418"/>
      <c r="Z22" s="44">
        <f t="shared" si="2"/>
        <v>25000000</v>
      </c>
      <c r="AA22" s="44">
        <f>Z22</f>
        <v>25000000</v>
      </c>
      <c r="AB22" s="418"/>
      <c r="AC22" s="44">
        <f t="shared" si="3"/>
        <v>0</v>
      </c>
      <c r="AD22" s="44">
        <f>AC22</f>
        <v>0</v>
      </c>
      <c r="AE22" s="494"/>
    </row>
    <row r="23" spans="2:31" ht="30.75" customHeight="1" thickBot="1" x14ac:dyDescent="0.3">
      <c r="P23" s="117">
        <f>SUM(P10:P22)</f>
        <v>2304000000</v>
      </c>
      <c r="Q23" s="98">
        <f>SUM(Q10:Q22)</f>
        <v>2304000000</v>
      </c>
      <c r="R23" s="27">
        <f t="shared" ref="R23:AE23" si="4">SUM(R10:R22)</f>
        <v>2304000000</v>
      </c>
      <c r="S23" s="27">
        <f>SUM(S10:S22)</f>
        <v>2304000000</v>
      </c>
      <c r="T23" s="96">
        <f t="shared" si="4"/>
        <v>0</v>
      </c>
      <c r="U23" s="96">
        <f t="shared" si="4"/>
        <v>0</v>
      </c>
      <c r="V23" s="12">
        <f t="shared" si="4"/>
        <v>0</v>
      </c>
      <c r="W23" s="96">
        <f t="shared" si="4"/>
        <v>0</v>
      </c>
      <c r="X23" s="96">
        <f t="shared" si="4"/>
        <v>0</v>
      </c>
      <c r="Y23" s="13">
        <f t="shared" si="4"/>
        <v>0</v>
      </c>
      <c r="Z23" s="96">
        <f t="shared" si="4"/>
        <v>2304000000</v>
      </c>
      <c r="AA23" s="96">
        <f t="shared" si="4"/>
        <v>2304000000</v>
      </c>
      <c r="AB23" s="13">
        <f t="shared" si="4"/>
        <v>2304000000</v>
      </c>
      <c r="AC23" s="96">
        <f t="shared" si="4"/>
        <v>0</v>
      </c>
      <c r="AD23" s="164">
        <f t="shared" si="4"/>
        <v>0</v>
      </c>
      <c r="AE23" s="14">
        <f t="shared" si="4"/>
        <v>0</v>
      </c>
    </row>
  </sheetData>
  <mergeCells count="29">
    <mergeCell ref="C10:C21"/>
    <mergeCell ref="G20:G21"/>
    <mergeCell ref="B1:J1"/>
    <mergeCell ref="B2:J2"/>
    <mergeCell ref="B3:J3"/>
    <mergeCell ref="C5:J5"/>
    <mergeCell ref="B6:B7"/>
    <mergeCell ref="C6:J7"/>
    <mergeCell ref="B10:B22"/>
    <mergeCell ref="H16:H19"/>
    <mergeCell ref="G16:G19"/>
    <mergeCell ref="D10:D15"/>
    <mergeCell ref="E10:E15"/>
    <mergeCell ref="U10:U21"/>
    <mergeCell ref="S10:S22"/>
    <mergeCell ref="H10:H12"/>
    <mergeCell ref="E16:E21"/>
    <mergeCell ref="Q16:Q21"/>
    <mergeCell ref="R10:R21"/>
    <mergeCell ref="H20:H21"/>
    <mergeCell ref="D16:D21"/>
    <mergeCell ref="Q10:Q15"/>
    <mergeCell ref="AE10:AE22"/>
    <mergeCell ref="AB10:AB22"/>
    <mergeCell ref="Y10:Y22"/>
    <mergeCell ref="V10:V22"/>
    <mergeCell ref="X10:X21"/>
    <mergeCell ref="AA10:AA21"/>
    <mergeCell ref="AD10:AD21"/>
  </mergeCells>
  <pageMargins left="1.3779527559055118" right="0.11811023622047245" top="0.74803149606299213" bottom="0.74803149606299213" header="0.31496062992125984" footer="0.31496062992125984"/>
  <pageSetup paperSize="5"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RESUMEN POAI 2016</vt:lpstr>
      <vt:lpstr>MATRIZ EDUCACION</vt:lpstr>
      <vt:lpstr>MATRIZ CULTURA</vt:lpstr>
      <vt:lpstr>MATRIZ SALUD</vt:lpstr>
      <vt:lpstr>MATRIZ DEPORTE</vt:lpstr>
      <vt:lpstr>MATRIZ DLLO SOCIAL</vt:lpstr>
      <vt:lpstr>MATRIZ GOBIERNO</vt:lpstr>
      <vt:lpstr>MATRIZ TICS</vt:lpstr>
      <vt:lpstr>MATRIZ TURISMO</vt:lpstr>
      <vt:lpstr>MATRIZ RURAL</vt:lpstr>
      <vt:lpstr>MATRIZ VIVIENDA</vt:lpstr>
      <vt:lpstr>MATRIZ AGUA</vt:lpstr>
      <vt:lpstr>MATRIZ OBRAS-TRANSITO</vt:lpstr>
      <vt:lpstr>MATRIZ UGR</vt:lpstr>
      <vt:lpstr>MATRIZ AMBIENTE</vt:lpstr>
      <vt:lpstr>MATRIZ PLANEACION</vt:lpstr>
      <vt:lpstr>MATRIZ SERVICIOS-HACIENDA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Gutierrez G.</dc:creator>
  <cp:lastModifiedBy>Juan Alberto Alarcon Montes</cp:lastModifiedBy>
  <cp:revision/>
  <dcterms:created xsi:type="dcterms:W3CDTF">2012-09-05T15:28:00Z</dcterms:created>
  <dcterms:modified xsi:type="dcterms:W3CDTF">2016-09-05T16:49:11Z</dcterms:modified>
</cp:coreProperties>
</file>